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Картка СВ Online- без страховки" sheetId="9" r:id="rId1"/>
    <sheet name="Картка СВ Online- із страховкою" sheetId="10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0" l="1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I14" i="10" l="1"/>
  <c r="B9" i="10"/>
  <c r="G13" i="10"/>
  <c r="G26" i="10" s="1"/>
  <c r="C13" i="10"/>
  <c r="E14" i="10"/>
  <c r="H14" i="10" l="1"/>
  <c r="D14" i="10"/>
  <c r="C14" i="10" l="1"/>
  <c r="F14" i="10"/>
  <c r="I15" i="10" l="1"/>
  <c r="H15" i="10"/>
  <c r="E15" i="10"/>
  <c r="I40" i="10"/>
  <c r="D15" i="10" l="1"/>
  <c r="F15" i="10" s="1"/>
  <c r="C15" i="10" l="1"/>
  <c r="H16" i="10"/>
  <c r="I16" i="10"/>
  <c r="E16" i="10"/>
  <c r="D16" i="10" l="1"/>
  <c r="C16" i="10" l="1"/>
  <c r="F16" i="10"/>
  <c r="H17" i="10" l="1"/>
  <c r="I17" i="10"/>
  <c r="E17" i="10"/>
  <c r="D17" i="10" l="1"/>
  <c r="F17" i="10" s="1"/>
  <c r="C17" i="10" l="1"/>
  <c r="I18" i="10"/>
  <c r="H18" i="10"/>
  <c r="E18" i="10"/>
  <c r="D18" i="10" l="1"/>
  <c r="C18" i="10" s="1"/>
  <c r="F18" i="10" l="1"/>
  <c r="E19" i="10" s="1"/>
  <c r="H19" i="10" l="1"/>
  <c r="I19" i="10"/>
  <c r="D19" i="10" l="1"/>
  <c r="C19" i="10" s="1"/>
  <c r="F19" i="10" l="1"/>
  <c r="H20" i="10" s="1"/>
  <c r="E20" i="10" l="1"/>
  <c r="D20" i="10" s="1"/>
  <c r="C20" i="10" s="1"/>
  <c r="I20" i="10"/>
  <c r="F20" i="10" l="1"/>
  <c r="E21" i="10" s="1"/>
  <c r="I21" i="10" l="1"/>
  <c r="H21" i="10"/>
  <c r="D21" i="10" l="1"/>
  <c r="C21" i="10" s="1"/>
  <c r="F21" i="10" l="1"/>
  <c r="H22" i="10" s="1"/>
  <c r="I22" i="10" l="1"/>
  <c r="E22" i="10"/>
  <c r="D22" i="10"/>
  <c r="C22" i="10" l="1"/>
  <c r="F22" i="10"/>
  <c r="H23" i="10" l="1"/>
  <c r="I23" i="10"/>
  <c r="E23" i="10"/>
  <c r="D23" i="10" s="1"/>
  <c r="C23" i="10" s="1"/>
  <c r="F23" i="10" l="1"/>
  <c r="H24" i="10" s="1"/>
  <c r="I24" i="10" l="1"/>
  <c r="E24" i="10"/>
  <c r="D24" i="10"/>
  <c r="F24" i="10" s="1"/>
  <c r="I25" i="10" s="1"/>
  <c r="I26" i="10" s="1"/>
  <c r="C24" i="10" l="1"/>
  <c r="E25" i="10"/>
  <c r="E26" i="10" s="1"/>
  <c r="H25" i="10"/>
  <c r="H26" i="10" s="1"/>
  <c r="D25" i="10" l="1"/>
  <c r="F25" i="10" s="1"/>
  <c r="C25" i="10" s="1"/>
  <c r="J26" i="10" s="1"/>
  <c r="I46" i="10" s="1"/>
  <c r="L26" i="10"/>
  <c r="I42" i="10" s="1"/>
  <c r="C26" i="10" l="1"/>
  <c r="K26" i="10" s="1"/>
  <c r="I44" i="10" s="1"/>
  <c r="D26" i="10"/>
  <c r="I34" i="9"/>
  <c r="I32" i="9"/>
  <c r="G14" i="9" l="1"/>
  <c r="B1" i="9" l="1"/>
  <c r="B9" i="9" s="1"/>
  <c r="I14" i="9" l="1"/>
  <c r="G13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8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s="1"/>
  <c r="H18" i="9" l="1"/>
  <c r="I18" i="9"/>
  <c r="D18" i="9" l="1"/>
  <c r="C18" i="9" s="1"/>
  <c r="F18" i="9"/>
  <c r="I19" i="9" s="1"/>
  <c r="E19" i="9" l="1"/>
  <c r="H19" i="9"/>
  <c r="D19" i="9" l="1"/>
  <c r="C19" i="9" s="1"/>
  <c r="F19" i="9"/>
  <c r="E20" i="9" s="1"/>
  <c r="H20" i="9" l="1"/>
  <c r="I20" i="9"/>
  <c r="D20" i="9" l="1"/>
  <c r="C20" i="9" s="1"/>
  <c r="F20" i="9"/>
  <c r="H21" i="9" s="1"/>
  <c r="E21" i="9"/>
  <c r="I21" i="9" l="1"/>
  <c r="D21" i="9"/>
  <c r="F21" i="9" s="1"/>
  <c r="H22" i="9" s="1"/>
  <c r="I22" i="9" l="1"/>
  <c r="E22" i="9"/>
  <c r="D22" i="9" s="1"/>
  <c r="C22" i="9" s="1"/>
  <c r="C21" i="9"/>
  <c r="F22" i="9" l="1"/>
  <c r="I23" i="9" s="1"/>
  <c r="E23" i="9" l="1"/>
  <c r="H23" i="9"/>
  <c r="D23" i="9" l="1"/>
  <c r="F23" i="9" s="1"/>
  <c r="C23" i="9" l="1"/>
  <c r="H24" i="9"/>
  <c r="E24" i="9"/>
  <c r="I24" i="9"/>
  <c r="D24" i="9" l="1"/>
  <c r="C24" i="9" l="1"/>
  <c r="F24" i="9"/>
  <c r="E25" i="9" l="1"/>
  <c r="I25" i="9"/>
  <c r="I26" i="9" s="1"/>
  <c r="H25" i="9"/>
  <c r="H26" i="9" s="1"/>
  <c r="E26" i="9" l="1"/>
  <c r="L26" i="9" s="1"/>
  <c r="I40" i="9" s="1"/>
  <c r="D25" i="9"/>
  <c r="F25" i="9" l="1"/>
  <c r="C25" i="9" s="1"/>
  <c r="D26" i="9"/>
  <c r="C26" i="9" l="1"/>
  <c r="J26" i="9"/>
  <c r="I44" i="9" s="1"/>
  <c r="K26" i="9" l="1"/>
  <c r="I42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В расчёте ОМП является составным:
ОМП из тарифов + Опроцентованная жемесячная комиссия за счёт (Комиссия / Размер лимита).</t>
        </r>
      </text>
    </commen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В расчёте ОМП является составным:
ОМП из тарифов + Опроцентованная жемесячная комиссия за счёт (Комиссия / Размер лимита).</t>
        </r>
      </text>
    </commen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<sst xmlns="http://schemas.openxmlformats.org/spreadsheetml/2006/main" count="88" uniqueCount="39">
  <si>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</si>
  <si>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</si>
  <si>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</si>
  <si>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</si>
  <si>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</si>
  <si>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</si>
  <si>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</si>
  <si>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</si>
  <si>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</si>
  <si>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</si>
  <si>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</si>
  <si>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</si>
  <si>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</si>
  <si>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</si>
  <si>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</si>
  <si>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</si>
  <si>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</si>
  <si>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</si>
  <si>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</si>
  <si>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</si>
  <si>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</si>
  <si>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</si>
  <si>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</si>
  <si>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</si>
  <si>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</si>
  <si>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</si>
  <si>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</si>
  <si>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</si>
  <si>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Щомісячна комісія за обслуговування рахунку</t>
  </si>
  <si>
    <t>Добровільне страхування життя (щомісячно від розміру заборгованості)</t>
  </si>
  <si>
    <t>4% + 15 грн</t>
  </si>
  <si>
    <t xml:space="preserve">Зняття кредитних коштів шляхом отримання готівки 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</si>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</sst>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9" fontId="8" fillId="5" borderId="0" xfId="1" applyFont="1" applyFill="1" applyBorder="1" applyAlignment="1" applyProtection="1">
      <alignment horizontal="center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164" fontId="0" fillId="2" borderId="0" xfId="0" applyNumberFormat="1" applyFill="1" applyBorder="1" applyProtection="1"/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1" fontId="8" fillId="5" borderId="0" xfId="1" applyNumberFormat="1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1" fontId="8" fillId="0" borderId="0" xfId="1" applyNumberFormat="1" applyFont="1" applyBorder="1" applyAlignment="1" applyProtection="1">
      <alignment horizontal="center"/>
    </xf>
    <xf numFmtId="9" fontId="8" fillId="0" borderId="0" xfId="1" applyFont="1" applyBorder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2</xdr:col>
      <xdr:colOff>106680</xdr:colOff>
      <xdr:row>28</xdr:row>
      <xdr:rowOff>502920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273040"/>
          <a:ext cx="16764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8" bestFit="1" customWidth="1"/>
    <col min="2" max="2" width="12.44140625" style="18" bestFit="1" customWidth="1"/>
    <col min="3" max="3" width="10.88671875" style="24" bestFit="1" customWidth="1"/>
    <col min="4" max="4" width="11" style="18" customWidth="1"/>
    <col min="5" max="5" width="12.44140625" style="18" bestFit="1" customWidth="1"/>
    <col min="6" max="6" width="11.88671875" style="18" bestFit="1" customWidth="1"/>
    <col min="7" max="7" width="8" style="18" bestFit="1" customWidth="1"/>
    <col min="8" max="8" width="41.109375" style="18" customWidth="1"/>
    <col min="9" max="9" width="13.109375" style="18" bestFit="1" customWidth="1"/>
    <col min="10" max="10" width="9.6640625" style="18" bestFit="1" customWidth="1"/>
    <col min="11" max="11" width="15.109375" style="18" hidden="1" customWidth="1"/>
    <col min="12" max="12" width="12.88671875" style="18" hidden="1" customWidth="1"/>
    <col min="13" max="16384" width="8.88671875" style="18" hidden="1"/>
  </cols>
  <sheetData>
    <row r="1" spans="1:12" ht="15" hidden="1" customHeight="1" x14ac:dyDescent="0.3">
      <c r="A1" s="33" t="s">
        <v>0</v>
      </c>
      <c r="B1" s="34">
        <f>I30</f>
        <v>200000</v>
      </c>
      <c r="C1" s="35"/>
      <c r="D1" s="36"/>
      <c r="E1" s="53" t="s">
        <v>12</v>
      </c>
      <c r="F1" s="16"/>
      <c r="G1" s="17"/>
      <c r="H1" s="17"/>
      <c r="I1" s="17"/>
      <c r="J1" s="17"/>
    </row>
    <row r="2" spans="1:12" ht="15" hidden="1" customHeight="1" x14ac:dyDescent="0.3">
      <c r="A2" s="37" t="s">
        <v>1</v>
      </c>
      <c r="B2" s="38">
        <v>0.48</v>
      </c>
      <c r="C2" s="39"/>
      <c r="D2" s="39"/>
      <c r="E2" s="54"/>
      <c r="F2" s="16"/>
      <c r="G2" s="19"/>
      <c r="H2" s="19"/>
      <c r="I2" s="19"/>
      <c r="J2" s="19"/>
      <c r="K2" s="20"/>
    </row>
    <row r="3" spans="1:12" ht="15" hidden="1" customHeight="1" x14ac:dyDescent="0.3">
      <c r="A3" s="37" t="s">
        <v>18</v>
      </c>
      <c r="B3" s="49">
        <f>B2/B10</f>
        <v>1.315068493150685E-3</v>
      </c>
      <c r="C3" s="39"/>
      <c r="D3" s="39"/>
      <c r="E3" s="54"/>
      <c r="F3" s="16"/>
      <c r="G3" s="19"/>
      <c r="H3" s="19"/>
      <c r="I3" s="19"/>
      <c r="J3" s="19"/>
      <c r="K3" s="20"/>
    </row>
    <row r="4" spans="1:12" ht="15" hidden="1" customHeight="1" x14ac:dyDescent="0.3">
      <c r="A4" s="37" t="s">
        <v>37</v>
      </c>
      <c r="B4" s="38">
        <v>0.05</v>
      </c>
      <c r="C4" s="39"/>
      <c r="D4" s="39"/>
      <c r="E4" s="54"/>
      <c r="F4" s="16"/>
      <c r="G4" s="19"/>
      <c r="H4" s="19"/>
      <c r="I4" s="19"/>
      <c r="J4" s="19"/>
      <c r="K4" s="20"/>
    </row>
    <row r="5" spans="1:12" ht="15" hidden="1" customHeight="1" x14ac:dyDescent="0.3">
      <c r="A5" s="37" t="s">
        <v>6</v>
      </c>
      <c r="B5" s="38">
        <v>0</v>
      </c>
      <c r="C5" s="39"/>
      <c r="D5" s="39"/>
      <c r="E5" s="54"/>
      <c r="F5" s="16"/>
      <c r="G5" s="19"/>
      <c r="H5" s="19"/>
      <c r="I5" s="19"/>
      <c r="J5" s="19"/>
    </row>
    <row r="6" spans="1:12" ht="15" hidden="1" customHeight="1" x14ac:dyDescent="0.3">
      <c r="A6" s="37" t="s">
        <v>10</v>
      </c>
      <c r="B6" s="38">
        <v>0</v>
      </c>
      <c r="C6" s="39"/>
      <c r="D6" s="39"/>
      <c r="E6" s="54"/>
      <c r="F6" s="16"/>
      <c r="G6" s="19"/>
      <c r="H6" s="19"/>
      <c r="I6" s="19"/>
      <c r="J6" s="19"/>
    </row>
    <row r="7" spans="1:12" ht="15" hidden="1" customHeight="1" x14ac:dyDescent="0.3">
      <c r="A7" s="37" t="s">
        <v>25</v>
      </c>
      <c r="B7" s="38">
        <v>0.04</v>
      </c>
      <c r="C7" s="40">
        <v>15</v>
      </c>
      <c r="D7" s="41" t="s">
        <v>26</v>
      </c>
      <c r="E7" s="54"/>
      <c r="F7" s="16"/>
      <c r="G7" s="19"/>
      <c r="H7" s="19"/>
      <c r="I7" s="19"/>
      <c r="J7" s="19"/>
    </row>
    <row r="8" spans="1:12" ht="15" hidden="1" customHeight="1" x14ac:dyDescent="0.3">
      <c r="A8" s="37" t="s">
        <v>9</v>
      </c>
      <c r="B8" s="42">
        <v>25</v>
      </c>
      <c r="C8" s="39"/>
      <c r="D8" s="39"/>
      <c r="E8" s="54"/>
      <c r="F8" s="16"/>
      <c r="G8" s="19"/>
      <c r="H8" s="19"/>
      <c r="I8" s="19"/>
      <c r="J8" s="19"/>
    </row>
    <row r="9" spans="1:12" ht="15" hidden="1" customHeight="1" x14ac:dyDescent="0.3">
      <c r="A9" s="61" t="s">
        <v>36</v>
      </c>
      <c r="B9" s="62">
        <f>B4+B8/B1</f>
        <v>5.0125000000000003E-2</v>
      </c>
      <c r="C9" s="63"/>
      <c r="D9" s="63"/>
      <c r="E9" s="64"/>
      <c r="F9" s="16"/>
      <c r="G9" s="19"/>
      <c r="H9" s="19"/>
      <c r="I9" s="19"/>
      <c r="J9" s="19"/>
    </row>
    <row r="10" spans="1:12" s="22" customFormat="1" ht="14.4" hidden="1" customHeight="1" x14ac:dyDescent="0.3">
      <c r="A10" s="65" t="s">
        <v>13</v>
      </c>
      <c r="B10" s="66">
        <f>SUM(A14:A25)</f>
        <v>365</v>
      </c>
      <c r="C10" s="67"/>
      <c r="D10" s="67"/>
      <c r="E10" s="68"/>
      <c r="F10" s="21"/>
      <c r="G10" s="21"/>
    </row>
    <row r="11" spans="1:12" hidden="1" x14ac:dyDescent="0.3">
      <c r="B11" s="23"/>
    </row>
    <row r="12" spans="1:12" s="27" customFormat="1" ht="28.8" hidden="1" x14ac:dyDescent="0.3">
      <c r="A12" s="25" t="s">
        <v>2</v>
      </c>
      <c r="B12" s="26" t="s">
        <v>15</v>
      </c>
      <c r="C12" s="26" t="s">
        <v>3</v>
      </c>
      <c r="D12" s="26" t="s">
        <v>4</v>
      </c>
      <c r="E12" s="26" t="s">
        <v>5</v>
      </c>
      <c r="F12" s="26" t="s">
        <v>17</v>
      </c>
      <c r="G12" s="26" t="s">
        <v>11</v>
      </c>
      <c r="H12" s="26" t="s">
        <v>10</v>
      </c>
      <c r="I12" s="26" t="s">
        <v>6</v>
      </c>
      <c r="J12" s="43" t="s">
        <v>19</v>
      </c>
      <c r="K12" s="26" t="s">
        <v>14</v>
      </c>
      <c r="L12" s="26" t="s">
        <v>8</v>
      </c>
    </row>
    <row r="13" spans="1:12" hidden="1" x14ac:dyDescent="0.3">
      <c r="B13" s="28">
        <v>44197</v>
      </c>
      <c r="C13" s="46">
        <f>(-1)*B1+B1*B7+C7</f>
        <v>-191985</v>
      </c>
      <c r="D13" s="46"/>
      <c r="E13" s="46"/>
      <c r="F13" s="46"/>
      <c r="G13" s="48">
        <f>B1*B7+C7</f>
        <v>8015</v>
      </c>
      <c r="H13" s="46"/>
      <c r="I13" s="46"/>
      <c r="J13" s="44"/>
      <c r="K13" s="24"/>
      <c r="L13" s="24"/>
    </row>
    <row r="14" spans="1:12" hidden="1" x14ac:dyDescent="0.3">
      <c r="A14" s="18">
        <v>31</v>
      </c>
      <c r="B14" s="28">
        <v>44228</v>
      </c>
      <c r="C14" s="46">
        <f>D14+E14+G14+H14+I14</f>
        <v>10025</v>
      </c>
      <c r="D14" s="46">
        <f>$B$9*B1-E14-G14-I14</f>
        <v>1846.5753424657523</v>
      </c>
      <c r="E14" s="46">
        <f>$B$3*B1*A14</f>
        <v>8153.4246575342477</v>
      </c>
      <c r="F14" s="46">
        <f>B1-D14</f>
        <v>198153.42465753425</v>
      </c>
      <c r="G14" s="46">
        <f>B8</f>
        <v>25</v>
      </c>
      <c r="H14" s="46">
        <f>(-1)*B6*C13</f>
        <v>0</v>
      </c>
      <c r="I14" s="46">
        <f>B1*B5</f>
        <v>0</v>
      </c>
      <c r="J14" s="44"/>
      <c r="K14" s="24"/>
      <c r="L14" s="24"/>
    </row>
    <row r="15" spans="1:12" hidden="1" x14ac:dyDescent="0.3">
      <c r="A15" s="18">
        <v>28</v>
      </c>
      <c r="B15" s="28">
        <v>44256</v>
      </c>
      <c r="C15" s="46">
        <f>D15+E15+G15+H15+I15</f>
        <v>9932.440410958905</v>
      </c>
      <c r="D15" s="46">
        <f>$B$9*F14-E15-G15-H15-I15</f>
        <v>2611.0512948020269</v>
      </c>
      <c r="E15" s="46">
        <f t="shared" ref="E15:E24" si="0">$B$3*F14*A15</f>
        <v>7296.3891161568781</v>
      </c>
      <c r="F15" s="46">
        <f>F14-D15</f>
        <v>195542.37336273224</v>
      </c>
      <c r="G15" s="46">
        <f t="shared" ref="G15:G25" si="1">$B$8</f>
        <v>25</v>
      </c>
      <c r="H15" s="46">
        <f>+B6*F14</f>
        <v>0</v>
      </c>
      <c r="I15" s="46">
        <f t="shared" ref="I15:I25" si="2">F14*$B$5</f>
        <v>0</v>
      </c>
      <c r="J15" s="44"/>
      <c r="K15" s="24"/>
      <c r="L15" s="24"/>
    </row>
    <row r="16" spans="1:12" hidden="1" x14ac:dyDescent="0.3">
      <c r="A16" s="18">
        <v>31</v>
      </c>
      <c r="B16" s="28">
        <v>44287</v>
      </c>
      <c r="C16" s="46">
        <f t="shared" ref="C16:C24" si="3">D16+E16+G16+H16+I16</f>
        <v>9801.5614648069532</v>
      </c>
      <c r="D16" s="46">
        <f>$B$9*F15-E16-G16-H16-I16</f>
        <v>1804.8614219646088</v>
      </c>
      <c r="E16" s="46">
        <f t="shared" si="0"/>
        <v>7971.7000428423444</v>
      </c>
      <c r="F16" s="46">
        <f t="shared" ref="F16:F25" si="4">F15-D16</f>
        <v>193737.51194076764</v>
      </c>
      <c r="G16" s="46">
        <f t="shared" si="1"/>
        <v>25</v>
      </c>
      <c r="H16" s="46">
        <f>B6*F15</f>
        <v>0</v>
      </c>
      <c r="I16" s="46">
        <f t="shared" si="2"/>
        <v>0</v>
      </c>
      <c r="J16" s="44"/>
      <c r="K16" s="24"/>
      <c r="L16" s="24"/>
    </row>
    <row r="17" spans="1:12" hidden="1" x14ac:dyDescent="0.3">
      <c r="A17" s="18">
        <v>30</v>
      </c>
      <c r="B17" s="28">
        <v>44317</v>
      </c>
      <c r="C17" s="46">
        <f t="shared" si="3"/>
        <v>9711.0927860309785</v>
      </c>
      <c r="D17" s="46">
        <f>$B$9*F16-E17-G17-H17-I17</f>
        <v>2042.7498491897341</v>
      </c>
      <c r="E17" s="46">
        <f t="shared" si="0"/>
        <v>7643.3429368412444</v>
      </c>
      <c r="F17" s="46">
        <f t="shared" si="4"/>
        <v>191694.7620915779</v>
      </c>
      <c r="G17" s="46">
        <f t="shared" si="1"/>
        <v>25</v>
      </c>
      <c r="H17" s="46">
        <f>+B6*F16</f>
        <v>0</v>
      </c>
      <c r="I17" s="46">
        <f t="shared" si="2"/>
        <v>0</v>
      </c>
      <c r="J17" s="44"/>
      <c r="K17" s="24"/>
      <c r="L17" s="24"/>
    </row>
    <row r="18" spans="1:12" hidden="1" x14ac:dyDescent="0.3">
      <c r="A18" s="18">
        <v>31</v>
      </c>
      <c r="B18" s="28">
        <v>44348</v>
      </c>
      <c r="C18" s="46">
        <f t="shared" si="3"/>
        <v>9608.699949840342</v>
      </c>
      <c r="D18" s="46">
        <f>$B$9*F17-E18-G18-H18-I18</f>
        <v>1768.8559500521806</v>
      </c>
      <c r="E18" s="46">
        <f t="shared" si="0"/>
        <v>7814.8439997881615</v>
      </c>
      <c r="F18" s="46">
        <f t="shared" si="4"/>
        <v>189925.90614152572</v>
      </c>
      <c r="G18" s="46">
        <f t="shared" si="1"/>
        <v>25</v>
      </c>
      <c r="H18" s="46">
        <f>+B6*F17</f>
        <v>0</v>
      </c>
      <c r="I18" s="46">
        <f t="shared" si="2"/>
        <v>0</v>
      </c>
      <c r="J18" s="44"/>
      <c r="K18" s="24"/>
      <c r="L18" s="24"/>
    </row>
    <row r="19" spans="1:12" hidden="1" x14ac:dyDescent="0.3">
      <c r="A19" s="18">
        <v>30</v>
      </c>
      <c r="B19" s="28">
        <v>44378</v>
      </c>
      <c r="C19" s="46">
        <f t="shared" si="3"/>
        <v>9520.0360453439771</v>
      </c>
      <c r="D19" s="46">
        <f>$B$9*F18-E19-G19-H19-I19</f>
        <v>2002.0687893495378</v>
      </c>
      <c r="E19" s="46">
        <f t="shared" si="0"/>
        <v>7492.9672559944393</v>
      </c>
      <c r="F19" s="46">
        <f t="shared" si="4"/>
        <v>187923.83735217617</v>
      </c>
      <c r="G19" s="46">
        <f t="shared" si="1"/>
        <v>25</v>
      </c>
      <c r="H19" s="46">
        <f>+B6*F18</f>
        <v>0</v>
      </c>
      <c r="I19" s="46">
        <f t="shared" si="2"/>
        <v>0</v>
      </c>
      <c r="J19" s="44"/>
      <c r="K19" s="24"/>
      <c r="L19" s="24"/>
    </row>
    <row r="20" spans="1:12" hidden="1" x14ac:dyDescent="0.3">
      <c r="A20" s="18">
        <v>31</v>
      </c>
      <c r="B20" s="28">
        <v>44409</v>
      </c>
      <c r="C20" s="46">
        <f t="shared" si="3"/>
        <v>9419.6823472778306</v>
      </c>
      <c r="D20" s="46">
        <f>$B$9*F19-E20-G20-H20-I20</f>
        <v>1733.5681012493887</v>
      </c>
      <c r="E20" s="46">
        <f t="shared" si="0"/>
        <v>7661.1142460284418</v>
      </c>
      <c r="F20" s="46">
        <f t="shared" si="4"/>
        <v>186190.26925092677</v>
      </c>
      <c r="G20" s="46">
        <f t="shared" si="1"/>
        <v>25</v>
      </c>
      <c r="H20" s="46">
        <f>B6*F19</f>
        <v>0</v>
      </c>
      <c r="I20" s="46">
        <f t="shared" si="2"/>
        <v>0</v>
      </c>
      <c r="J20" s="44"/>
      <c r="K20" s="24"/>
      <c r="L20" s="24"/>
    </row>
    <row r="21" spans="1:12" hidden="1" x14ac:dyDescent="0.3">
      <c r="A21" s="18">
        <v>31</v>
      </c>
      <c r="B21" s="28">
        <v>44440</v>
      </c>
      <c r="C21" s="46">
        <f t="shared" si="3"/>
        <v>9332.7872462027044</v>
      </c>
      <c r="D21" s="46">
        <f>$B$9*F20-E21-G21-H21-I21</f>
        <v>1717.3455846854713</v>
      </c>
      <c r="E21" s="46">
        <f t="shared" si="0"/>
        <v>7590.4416615172331</v>
      </c>
      <c r="F21" s="46">
        <f t="shared" si="4"/>
        <v>184472.92366624129</v>
      </c>
      <c r="G21" s="46">
        <f t="shared" si="1"/>
        <v>25</v>
      </c>
      <c r="H21" s="46">
        <f>+B6*F20</f>
        <v>0</v>
      </c>
      <c r="I21" s="46">
        <f t="shared" si="2"/>
        <v>0</v>
      </c>
      <c r="J21" s="44"/>
      <c r="K21" s="24"/>
      <c r="L21" s="24"/>
    </row>
    <row r="22" spans="1:12" hidden="1" x14ac:dyDescent="0.3">
      <c r="A22" s="18">
        <v>30</v>
      </c>
      <c r="B22" s="28">
        <v>44470</v>
      </c>
      <c r="C22" s="46">
        <f t="shared" si="3"/>
        <v>9246.7052987703446</v>
      </c>
      <c r="D22" s="46">
        <f>$B$9*F21-E22-G22-H22-I22</f>
        <v>1943.8694061843862</v>
      </c>
      <c r="E22" s="46">
        <f t="shared" si="0"/>
        <v>7277.8358925859584</v>
      </c>
      <c r="F22" s="46">
        <f t="shared" si="4"/>
        <v>182529.0542600569</v>
      </c>
      <c r="G22" s="46">
        <f t="shared" si="1"/>
        <v>25</v>
      </c>
      <c r="H22" s="46">
        <f>+B6*F21</f>
        <v>0</v>
      </c>
      <c r="I22" s="46">
        <f t="shared" si="2"/>
        <v>0</v>
      </c>
      <c r="J22" s="44"/>
      <c r="K22" s="24"/>
      <c r="L22" s="24"/>
    </row>
    <row r="23" spans="1:12" hidden="1" x14ac:dyDescent="0.3">
      <c r="A23" s="18">
        <v>31</v>
      </c>
      <c r="B23" s="28">
        <v>44501</v>
      </c>
      <c r="C23" s="46">
        <f t="shared" si="3"/>
        <v>9149.2688447853525</v>
      </c>
      <c r="D23" s="46">
        <f>$B$9*F22-E23-G23-H23-I23</f>
        <v>1683.0843861835801</v>
      </c>
      <c r="E23" s="46">
        <f t="shared" si="0"/>
        <v>7441.1844586017723</v>
      </c>
      <c r="F23" s="46">
        <f t="shared" si="4"/>
        <v>180845.96987387331</v>
      </c>
      <c r="G23" s="46">
        <f t="shared" si="1"/>
        <v>25</v>
      </c>
      <c r="H23" s="46">
        <f>+B6*F22</f>
        <v>0</v>
      </c>
      <c r="I23" s="46">
        <f t="shared" si="2"/>
        <v>0</v>
      </c>
      <c r="J23" s="44"/>
      <c r="K23" s="24"/>
      <c r="L23" s="24"/>
    </row>
    <row r="24" spans="1:12" hidden="1" x14ac:dyDescent="0.3">
      <c r="A24" s="18">
        <v>30</v>
      </c>
      <c r="B24" s="28">
        <v>44531</v>
      </c>
      <c r="C24" s="46">
        <f t="shared" si="3"/>
        <v>9064.9042399279006</v>
      </c>
      <c r="D24" s="46">
        <f>$B$9*F23-E24-G24-H24-I24</f>
        <v>1905.1591270956387</v>
      </c>
      <c r="E24" s="46">
        <f t="shared" si="0"/>
        <v>7134.7451128322618</v>
      </c>
      <c r="F24" s="46">
        <f t="shared" si="4"/>
        <v>178940.81074677769</v>
      </c>
      <c r="G24" s="46">
        <f t="shared" si="1"/>
        <v>25</v>
      </c>
      <c r="H24" s="46">
        <f>B6*F23</f>
        <v>0</v>
      </c>
      <c r="I24" s="46">
        <f t="shared" si="2"/>
        <v>0</v>
      </c>
      <c r="J24" s="44"/>
      <c r="K24" s="24"/>
      <c r="L24" s="24"/>
    </row>
    <row r="25" spans="1:12" hidden="1" x14ac:dyDescent="0.3">
      <c r="A25" s="18">
        <v>31</v>
      </c>
      <c r="B25" s="28">
        <v>44562</v>
      </c>
      <c r="C25" s="46">
        <f>D25+E25+G25+H25+I25+F25</f>
        <v>186025.39341733549</v>
      </c>
      <c r="D25" s="46">
        <f>$B$9*F24-E25-G25-H25-I25</f>
        <v>1884.825468124428</v>
      </c>
      <c r="E25" s="46">
        <f>$B$3*F24*A24</f>
        <v>7059.5826705578047</v>
      </c>
      <c r="F25" s="46">
        <f t="shared" si="4"/>
        <v>177055.98527865327</v>
      </c>
      <c r="G25" s="46">
        <f t="shared" si="1"/>
        <v>25</v>
      </c>
      <c r="H25" s="46">
        <f>B6*F24</f>
        <v>0</v>
      </c>
      <c r="I25" s="46">
        <f t="shared" si="2"/>
        <v>0</v>
      </c>
      <c r="J25" s="44"/>
      <c r="K25" s="24"/>
      <c r="L25" s="24"/>
    </row>
    <row r="26" spans="1:12" hidden="1" x14ac:dyDescent="0.3">
      <c r="A26" s="29" t="s">
        <v>7</v>
      </c>
      <c r="B26" s="30" t="s">
        <v>16</v>
      </c>
      <c r="C26" s="47">
        <f>SUM(C14:C25)</f>
        <v>290837.57205128076</v>
      </c>
      <c r="D26" s="47">
        <f>SUM(D14:D25)</f>
        <v>22944.014721346732</v>
      </c>
      <c r="E26" s="47">
        <f>SUM(E14:E25)</f>
        <v>90537.572051280775</v>
      </c>
      <c r="F26" s="47" t="s">
        <v>16</v>
      </c>
      <c r="G26" s="47">
        <f>SUM(G13:G25)</f>
        <v>8315</v>
      </c>
      <c r="H26" s="47">
        <f>SUM(H14:H25)</f>
        <v>0</v>
      </c>
      <c r="I26" s="47">
        <f>SUM(I14:I25)</f>
        <v>0</v>
      </c>
      <c r="J26" s="45">
        <f>XIRR(C13:C25,B13:B25)</f>
        <v>0.68940740227699282</v>
      </c>
      <c r="K26" s="31">
        <f>C26+G13</f>
        <v>298852.57205128076</v>
      </c>
      <c r="L26" s="31">
        <f>E26+G26+H26+I26</f>
        <v>98852.572051280775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55" t="s">
        <v>20</v>
      </c>
      <c r="B30" s="55"/>
      <c r="C30" s="55"/>
      <c r="D30" s="55"/>
      <c r="E30" s="55"/>
      <c r="F30" s="55"/>
      <c r="G30" s="55"/>
      <c r="H30" s="55"/>
      <c r="I30" s="2">
        <v>200000</v>
      </c>
      <c r="J30" s="15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56" t="s">
        <v>22</v>
      </c>
      <c r="B32" s="56"/>
      <c r="C32" s="56"/>
      <c r="D32" s="56"/>
      <c r="E32" s="56"/>
      <c r="F32" s="56"/>
      <c r="G32" s="56"/>
      <c r="H32" s="56"/>
      <c r="I32" s="3">
        <f>B2</f>
        <v>0.48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4"/>
      <c r="J33" s="12"/>
    </row>
    <row r="34" spans="1:11" s="1" customFormat="1" ht="17.399999999999999" x14ac:dyDescent="0.3">
      <c r="A34" s="56" t="s">
        <v>28</v>
      </c>
      <c r="B34" s="56"/>
      <c r="C34" s="56"/>
      <c r="D34" s="56"/>
      <c r="E34" s="56"/>
      <c r="F34" s="56"/>
      <c r="G34" s="56"/>
      <c r="H34" s="56"/>
      <c r="I34" s="32">
        <f>B8</f>
        <v>25</v>
      </c>
      <c r="J34" s="12" t="s">
        <v>21</v>
      </c>
      <c r="K34" s="9"/>
    </row>
    <row r="35" spans="1:11" s="9" customFormat="1" ht="9.6" customHeight="1" x14ac:dyDescent="0.3">
      <c r="A35" s="10"/>
      <c r="B35" s="10"/>
      <c r="C35" s="10"/>
      <c r="D35" s="10"/>
      <c r="E35" s="10"/>
      <c r="F35" s="10"/>
      <c r="G35" s="10"/>
      <c r="H35" s="10"/>
      <c r="I35" s="52"/>
      <c r="J35" s="12"/>
    </row>
    <row r="36" spans="1:11" s="1" customFormat="1" ht="17.399999999999999" x14ac:dyDescent="0.3">
      <c r="A36" s="56" t="s">
        <v>31</v>
      </c>
      <c r="B36" s="56"/>
      <c r="C36" s="56"/>
      <c r="D36" s="56"/>
      <c r="E36" s="56"/>
      <c r="F36" s="56"/>
      <c r="G36" s="56"/>
      <c r="H36" s="56"/>
      <c r="I36" s="59" t="s">
        <v>30</v>
      </c>
      <c r="J36" s="59"/>
      <c r="K36" s="9"/>
    </row>
    <row r="37" spans="1:11" s="9" customFormat="1" ht="10.199999999999999" customHeight="1" x14ac:dyDescent="0.3">
      <c r="A37" s="13"/>
      <c r="B37" s="13"/>
      <c r="C37" s="13"/>
      <c r="D37" s="13"/>
      <c r="E37" s="13"/>
      <c r="F37" s="13"/>
      <c r="G37" s="13"/>
      <c r="H37" s="13"/>
      <c r="I37" s="11"/>
      <c r="J37" s="12"/>
    </row>
    <row r="38" spans="1:11" s="1" customFormat="1" ht="17.399999999999999" x14ac:dyDescent="0.3">
      <c r="A38" s="56" t="s">
        <v>23</v>
      </c>
      <c r="B38" s="56"/>
      <c r="C38" s="56"/>
      <c r="D38" s="56"/>
      <c r="E38" s="56"/>
      <c r="F38" s="56"/>
      <c r="G38" s="56"/>
      <c r="H38" s="56"/>
      <c r="I38" s="50">
        <f>C14</f>
        <v>10025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51"/>
      <c r="J39" s="12"/>
    </row>
    <row r="40" spans="1:11" s="1" customFormat="1" ht="17.399999999999999" x14ac:dyDescent="0.3">
      <c r="A40" s="56" t="s">
        <v>32</v>
      </c>
      <c r="B40" s="56"/>
      <c r="C40" s="56"/>
      <c r="D40" s="56"/>
      <c r="E40" s="56"/>
      <c r="F40" s="56"/>
      <c r="G40" s="56"/>
      <c r="H40" s="56"/>
      <c r="I40" s="50">
        <f>L26</f>
        <v>98852.572051280775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51"/>
      <c r="J41" s="12"/>
    </row>
    <row r="42" spans="1:11" s="1" customFormat="1" ht="17.399999999999999" x14ac:dyDescent="0.3">
      <c r="A42" s="56" t="s">
        <v>33</v>
      </c>
      <c r="B42" s="56"/>
      <c r="C42" s="56"/>
      <c r="D42" s="56"/>
      <c r="E42" s="56"/>
      <c r="F42" s="56"/>
      <c r="G42" s="56"/>
      <c r="H42" s="56"/>
      <c r="I42" s="50">
        <f>K26</f>
        <v>298852.57205128076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</row>
    <row r="44" spans="1:11" s="1" customFormat="1" ht="17.399999999999999" x14ac:dyDescent="0.3">
      <c r="A44" s="56" t="s">
        <v>34</v>
      </c>
      <c r="B44" s="56"/>
      <c r="C44" s="56"/>
      <c r="D44" s="56"/>
      <c r="E44" s="56"/>
      <c r="F44" s="56"/>
      <c r="G44" s="56"/>
      <c r="H44" s="56"/>
      <c r="I44" s="4">
        <f>J26</f>
        <v>0.68940740227699282</v>
      </c>
      <c r="J44" s="12"/>
      <c r="K44" s="9"/>
    </row>
    <row r="45" spans="1:11" s="1" customFormat="1" ht="21" customHeight="1" x14ac:dyDescent="0.35">
      <c r="A45" s="5"/>
      <c r="B45" s="5"/>
      <c r="C45" s="5"/>
      <c r="D45" s="5"/>
      <c r="E45" s="6"/>
      <c r="F45" s="7"/>
      <c r="G45" s="8"/>
      <c r="H45" s="5"/>
      <c r="I45" s="5"/>
      <c r="J45" s="9"/>
    </row>
    <row r="46" spans="1:11" s="1" customFormat="1" ht="100.95" customHeight="1" x14ac:dyDescent="0.2">
      <c r="A46" s="58" t="s">
        <v>27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1" s="1" customFormat="1" ht="40.200000000000003" customHeight="1" x14ac:dyDescent="0.2">
      <c r="A47" s="57" t="s">
        <v>24</v>
      </c>
      <c r="B47" s="57"/>
      <c r="C47" s="57"/>
      <c r="D47" s="57"/>
      <c r="E47" s="57"/>
      <c r="F47" s="57"/>
      <c r="G47" s="57"/>
      <c r="H47" s="57"/>
      <c r="I47" s="57"/>
      <c r="J47" s="57"/>
    </row>
    <row r="48" spans="1:11" hidden="1" x14ac:dyDescent="0.3"/>
  </sheetData>
  <sheetProtection password="CC99" sheet="1" objects="1" scenarios="1" selectLockedCells="1"/>
  <mergeCells count="12">
    <mergeCell ref="A30:H30"/>
    <mergeCell ref="A32:H32"/>
    <mergeCell ref="A47:J47"/>
    <mergeCell ref="A46:J46"/>
    <mergeCell ref="A38:H38"/>
    <mergeCell ref="A40:H40"/>
    <mergeCell ref="A42:H42"/>
    <mergeCell ref="A44:H44"/>
    <mergeCell ref="A34:H34"/>
    <mergeCell ref="A36:H36"/>
    <mergeCell ref="I36:J36"/>
    <mergeCell ref="E1:E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29" zoomScaleNormal="100" workbookViewId="0">
      <selection activeCell="I31" sqref="I31"/>
    </sheetView>
  </sheetViews>
  <sheetFormatPr defaultColWidth="0" defaultRowHeight="14.4" zeroHeight="1" x14ac:dyDescent="0.3"/>
  <cols>
    <col min="1" max="1" width="12.6640625" style="18" bestFit="1" customWidth="1"/>
    <col min="2" max="2" width="12.44140625" style="18" bestFit="1" customWidth="1"/>
    <col min="3" max="3" width="10.88671875" style="24" bestFit="1" customWidth="1"/>
    <col min="4" max="4" width="11" style="18" customWidth="1"/>
    <col min="5" max="5" width="12.44140625" style="18" bestFit="1" customWidth="1"/>
    <col min="6" max="6" width="11.88671875" style="18" bestFit="1" customWidth="1"/>
    <col min="7" max="7" width="8" style="18" bestFit="1" customWidth="1"/>
    <col min="8" max="8" width="41.109375" style="18" customWidth="1"/>
    <col min="9" max="9" width="13.109375" style="18" bestFit="1" customWidth="1"/>
    <col min="10" max="10" width="14.109375" style="18" customWidth="1"/>
    <col min="11" max="11" width="15.109375" style="18" hidden="1" customWidth="1"/>
    <col min="12" max="12" width="12.88671875" style="18" hidden="1" customWidth="1"/>
    <col min="13" max="16384" width="8.88671875" style="18" hidden="1"/>
  </cols>
  <sheetData>
    <row r="1" spans="1:12" ht="15" hidden="1" customHeight="1" x14ac:dyDescent="0.3">
      <c r="A1" s="33" t="s">
        <v>0</v>
      </c>
      <c r="B1" s="34">
        <f>I30</f>
        <v>200000</v>
      </c>
      <c r="C1" s="35"/>
      <c r="D1" s="36"/>
      <c r="E1" s="53" t="s">
        <v>12</v>
      </c>
      <c r="F1" s="16"/>
      <c r="G1" s="17"/>
      <c r="H1" s="17"/>
      <c r="I1" s="17"/>
      <c r="J1" s="17"/>
    </row>
    <row r="2" spans="1:12" ht="15" hidden="1" customHeight="1" x14ac:dyDescent="0.3">
      <c r="A2" s="37" t="s">
        <v>1</v>
      </c>
      <c r="B2" s="38">
        <v>0.48</v>
      </c>
      <c r="C2" s="39"/>
      <c r="D2" s="39"/>
      <c r="E2" s="54"/>
      <c r="F2" s="16"/>
      <c r="G2" s="19"/>
      <c r="H2" s="19"/>
      <c r="I2" s="19"/>
      <c r="J2" s="19"/>
      <c r="K2" s="20"/>
    </row>
    <row r="3" spans="1:12" ht="15" hidden="1" customHeight="1" x14ac:dyDescent="0.3">
      <c r="A3" s="37" t="s">
        <v>18</v>
      </c>
      <c r="B3" s="49">
        <f>B2/B10</f>
        <v>1.315068493150685E-3</v>
      </c>
      <c r="C3" s="39"/>
      <c r="D3" s="39"/>
      <c r="E3" s="54"/>
      <c r="F3" s="16"/>
      <c r="G3" s="19"/>
      <c r="H3" s="19"/>
      <c r="I3" s="19"/>
      <c r="J3" s="19"/>
      <c r="K3" s="20"/>
    </row>
    <row r="4" spans="1:12" ht="15" hidden="1" customHeight="1" x14ac:dyDescent="0.3">
      <c r="A4" s="37" t="s">
        <v>38</v>
      </c>
      <c r="B4" s="38">
        <v>0.06</v>
      </c>
      <c r="C4" s="39"/>
      <c r="D4" s="39"/>
      <c r="E4" s="54"/>
      <c r="F4" s="16"/>
      <c r="G4" s="19"/>
      <c r="H4" s="19"/>
      <c r="I4" s="19"/>
      <c r="J4" s="19"/>
      <c r="K4" s="20"/>
    </row>
    <row r="5" spans="1:12" ht="15" hidden="1" customHeight="1" x14ac:dyDescent="0.3">
      <c r="A5" s="37" t="s">
        <v>6</v>
      </c>
      <c r="B5" s="38">
        <v>0.01</v>
      </c>
      <c r="C5" s="39"/>
      <c r="D5" s="39"/>
      <c r="E5" s="54"/>
      <c r="F5" s="16"/>
      <c r="G5" s="19"/>
      <c r="H5" s="19"/>
      <c r="I5" s="19"/>
      <c r="J5" s="19"/>
    </row>
    <row r="6" spans="1:12" ht="15" hidden="1" customHeight="1" x14ac:dyDescent="0.3">
      <c r="A6" s="37" t="s">
        <v>10</v>
      </c>
      <c r="B6" s="38">
        <v>0</v>
      </c>
      <c r="C6" s="39"/>
      <c r="D6" s="39"/>
      <c r="E6" s="54"/>
      <c r="F6" s="16"/>
      <c r="G6" s="19"/>
      <c r="H6" s="19"/>
      <c r="I6" s="19"/>
      <c r="J6" s="19"/>
    </row>
    <row r="7" spans="1:12" ht="15" hidden="1" customHeight="1" x14ac:dyDescent="0.3">
      <c r="A7" s="37" t="s">
        <v>25</v>
      </c>
      <c r="B7" s="38">
        <v>0.04</v>
      </c>
      <c r="C7" s="40">
        <v>15</v>
      </c>
      <c r="D7" s="41" t="s">
        <v>26</v>
      </c>
      <c r="E7" s="54"/>
      <c r="F7" s="16"/>
      <c r="G7" s="19"/>
      <c r="H7" s="19"/>
      <c r="I7" s="19"/>
      <c r="J7" s="19"/>
    </row>
    <row r="8" spans="1:12" ht="15" hidden="1" customHeight="1" x14ac:dyDescent="0.3">
      <c r="A8" s="37" t="s">
        <v>9</v>
      </c>
      <c r="B8" s="42">
        <v>25</v>
      </c>
      <c r="C8" s="39"/>
      <c r="D8" s="39"/>
      <c r="E8" s="54"/>
      <c r="F8" s="16"/>
      <c r="G8" s="19"/>
      <c r="H8" s="19"/>
      <c r="I8" s="19"/>
      <c r="J8" s="19"/>
    </row>
    <row r="9" spans="1:12" ht="15" hidden="1" customHeight="1" x14ac:dyDescent="0.3">
      <c r="A9" s="61" t="s">
        <v>36</v>
      </c>
      <c r="B9" s="62">
        <f>B4+B8/B1</f>
        <v>6.0124999999999998E-2</v>
      </c>
      <c r="C9" s="63"/>
      <c r="D9" s="63"/>
      <c r="E9" s="64"/>
      <c r="F9" s="16"/>
      <c r="G9" s="19"/>
      <c r="H9" s="19"/>
      <c r="I9" s="19"/>
      <c r="J9" s="19"/>
    </row>
    <row r="10" spans="1:12" s="22" customFormat="1" ht="14.4" hidden="1" customHeight="1" x14ac:dyDescent="0.3">
      <c r="A10" s="65" t="s">
        <v>13</v>
      </c>
      <c r="B10" s="66">
        <f>SUM(A14:A25)</f>
        <v>365</v>
      </c>
      <c r="C10" s="67"/>
      <c r="D10" s="67"/>
      <c r="E10" s="68"/>
      <c r="F10" s="21"/>
      <c r="G10" s="21"/>
    </row>
    <row r="11" spans="1:12" hidden="1" x14ac:dyDescent="0.3">
      <c r="B11" s="23"/>
    </row>
    <row r="12" spans="1:12" s="27" customFormat="1" ht="28.8" hidden="1" x14ac:dyDescent="0.3">
      <c r="A12" s="25" t="s">
        <v>2</v>
      </c>
      <c r="B12" s="26" t="s">
        <v>15</v>
      </c>
      <c r="C12" s="26" t="s">
        <v>3</v>
      </c>
      <c r="D12" s="26" t="s">
        <v>4</v>
      </c>
      <c r="E12" s="26" t="s">
        <v>5</v>
      </c>
      <c r="F12" s="26" t="s">
        <v>17</v>
      </c>
      <c r="G12" s="26" t="s">
        <v>11</v>
      </c>
      <c r="H12" s="26" t="s">
        <v>10</v>
      </c>
      <c r="I12" s="26" t="s">
        <v>6</v>
      </c>
      <c r="J12" s="43" t="s">
        <v>19</v>
      </c>
      <c r="K12" s="26" t="s">
        <v>14</v>
      </c>
      <c r="L12" s="26" t="s">
        <v>8</v>
      </c>
    </row>
    <row r="13" spans="1:12" hidden="1" x14ac:dyDescent="0.3">
      <c r="B13" s="28">
        <v>44197</v>
      </c>
      <c r="C13" s="46">
        <f>(-1)*B1+B1*B7+C7</f>
        <v>-191985</v>
      </c>
      <c r="D13" s="46"/>
      <c r="E13" s="46"/>
      <c r="F13" s="46"/>
      <c r="G13" s="48">
        <f>B1*B7+C7</f>
        <v>8015</v>
      </c>
      <c r="H13" s="46"/>
      <c r="I13" s="46"/>
      <c r="J13" s="44"/>
      <c r="K13" s="24"/>
      <c r="L13" s="24"/>
    </row>
    <row r="14" spans="1:12" hidden="1" x14ac:dyDescent="0.3">
      <c r="A14" s="18">
        <v>31</v>
      </c>
      <c r="B14" s="28">
        <v>44228</v>
      </c>
      <c r="C14" s="46">
        <f>D14+E14+G14+H14+I14</f>
        <v>12025</v>
      </c>
      <c r="D14" s="46">
        <f>$B$9*B1-E14-G14-I14</f>
        <v>1846.5753424657523</v>
      </c>
      <c r="E14" s="46">
        <f>$B$3*B1*A14</f>
        <v>8153.4246575342477</v>
      </c>
      <c r="F14" s="46">
        <f>B1-D14</f>
        <v>198153.42465753425</v>
      </c>
      <c r="G14" s="46">
        <f>B8</f>
        <v>25</v>
      </c>
      <c r="H14" s="46">
        <f>(-1)*B6*C13</f>
        <v>0</v>
      </c>
      <c r="I14" s="46">
        <f>B1*B5</f>
        <v>2000</v>
      </c>
      <c r="J14" s="44"/>
      <c r="K14" s="24"/>
      <c r="L14" s="24"/>
    </row>
    <row r="15" spans="1:12" hidden="1" x14ac:dyDescent="0.3">
      <c r="A15" s="18">
        <v>28</v>
      </c>
      <c r="B15" s="28">
        <v>44256</v>
      </c>
      <c r="C15" s="46">
        <f>D15+E15+G15+H15+I15</f>
        <v>11913.974657534247</v>
      </c>
      <c r="D15" s="46">
        <f>$B$9*F14-E15-G15-H15-I15</f>
        <v>2611.051294802026</v>
      </c>
      <c r="E15" s="46">
        <f t="shared" ref="E15:E24" si="0">$B$3*F14*A15</f>
        <v>7296.3891161568781</v>
      </c>
      <c r="F15" s="46">
        <f>F14-D15</f>
        <v>195542.37336273224</v>
      </c>
      <c r="G15" s="46">
        <f t="shared" ref="G15:G25" si="1">$B$8</f>
        <v>25</v>
      </c>
      <c r="H15" s="46">
        <f>+B6*F14</f>
        <v>0</v>
      </c>
      <c r="I15" s="46">
        <f t="shared" ref="I15:I25" si="2">F14*$B$5</f>
        <v>1981.5342465753426</v>
      </c>
      <c r="J15" s="44"/>
      <c r="K15" s="24"/>
      <c r="L15" s="24"/>
    </row>
    <row r="16" spans="1:12" hidden="1" x14ac:dyDescent="0.3">
      <c r="A16" s="18">
        <v>31</v>
      </c>
      <c r="B16" s="28">
        <v>44287</v>
      </c>
      <c r="C16" s="46">
        <f t="shared" ref="C16:C24" si="3">D16+E16+G16+H16+I16</f>
        <v>11756.985198434275</v>
      </c>
      <c r="D16" s="46">
        <f>$B$9*F15-E16-G16-H16-I16</f>
        <v>1804.8614219646081</v>
      </c>
      <c r="E16" s="46">
        <f t="shared" si="0"/>
        <v>7971.7000428423444</v>
      </c>
      <c r="F16" s="46">
        <f t="shared" ref="F16:F25" si="4">F15-D16</f>
        <v>193737.51194076764</v>
      </c>
      <c r="G16" s="46">
        <f t="shared" si="1"/>
        <v>25</v>
      </c>
      <c r="H16" s="46">
        <f>B6*F15</f>
        <v>0</v>
      </c>
      <c r="I16" s="46">
        <f t="shared" si="2"/>
        <v>1955.4237336273225</v>
      </c>
      <c r="J16" s="44"/>
      <c r="K16" s="24"/>
      <c r="L16" s="24"/>
    </row>
    <row r="17" spans="1:12" hidden="1" x14ac:dyDescent="0.3">
      <c r="A17" s="18">
        <v>30</v>
      </c>
      <c r="B17" s="28">
        <v>44317</v>
      </c>
      <c r="C17" s="46">
        <f t="shared" si="3"/>
        <v>11648.467905438654</v>
      </c>
      <c r="D17" s="46">
        <f>$B$9*F16-E17-G17-H17-I17</f>
        <v>2042.7498491897334</v>
      </c>
      <c r="E17" s="46">
        <f t="shared" si="0"/>
        <v>7643.3429368412444</v>
      </c>
      <c r="F17" s="46">
        <f t="shared" si="4"/>
        <v>191694.7620915779</v>
      </c>
      <c r="G17" s="46">
        <f t="shared" si="1"/>
        <v>25</v>
      </c>
      <c r="H17" s="46">
        <f>+B6*F16</f>
        <v>0</v>
      </c>
      <c r="I17" s="46">
        <f t="shared" si="2"/>
        <v>1937.3751194076765</v>
      </c>
      <c r="J17" s="44"/>
      <c r="K17" s="24"/>
      <c r="L17" s="24"/>
    </row>
    <row r="18" spans="1:12" hidden="1" x14ac:dyDescent="0.3">
      <c r="A18" s="18">
        <v>31</v>
      </c>
      <c r="B18" s="28">
        <v>44348</v>
      </c>
      <c r="C18" s="46">
        <f t="shared" si="3"/>
        <v>11525.64757075612</v>
      </c>
      <c r="D18" s="46">
        <f>$B$9*F17-E18-G18-H18-I18</f>
        <v>1768.8559500521799</v>
      </c>
      <c r="E18" s="46">
        <f t="shared" si="0"/>
        <v>7814.8439997881615</v>
      </c>
      <c r="F18" s="46">
        <f t="shared" si="4"/>
        <v>189925.90614152572</v>
      </c>
      <c r="G18" s="46">
        <f t="shared" si="1"/>
        <v>25</v>
      </c>
      <c r="H18" s="46">
        <f>+B6*F17</f>
        <v>0</v>
      </c>
      <c r="I18" s="46">
        <f t="shared" si="2"/>
        <v>1916.947620915779</v>
      </c>
      <c r="J18" s="44"/>
      <c r="K18" s="24"/>
      <c r="L18" s="24"/>
    </row>
    <row r="19" spans="1:12" hidden="1" x14ac:dyDescent="0.3">
      <c r="A19" s="18">
        <v>30</v>
      </c>
      <c r="B19" s="28">
        <v>44378</v>
      </c>
      <c r="C19" s="46">
        <f t="shared" si="3"/>
        <v>11419.295106759233</v>
      </c>
      <c r="D19" s="46">
        <f>$B$9*F18-E19-G19-H19-I19</f>
        <v>2002.0687893495365</v>
      </c>
      <c r="E19" s="46">
        <f t="shared" si="0"/>
        <v>7492.9672559944393</v>
      </c>
      <c r="F19" s="46">
        <f t="shared" si="4"/>
        <v>187923.83735217617</v>
      </c>
      <c r="G19" s="46">
        <f t="shared" si="1"/>
        <v>25</v>
      </c>
      <c r="H19" s="46">
        <f>+B6*F18</f>
        <v>0</v>
      </c>
      <c r="I19" s="46">
        <f t="shared" si="2"/>
        <v>1899.2590614152573</v>
      </c>
      <c r="J19" s="44"/>
      <c r="K19" s="24"/>
      <c r="L19" s="24"/>
    </row>
    <row r="20" spans="1:12" hidden="1" x14ac:dyDescent="0.3">
      <c r="A20" s="18">
        <v>31</v>
      </c>
      <c r="B20" s="28">
        <v>44409</v>
      </c>
      <c r="C20" s="46">
        <f t="shared" si="3"/>
        <v>11298.920720799593</v>
      </c>
      <c r="D20" s="46">
        <f>$B$9*F19-E20-G20-H20-I20</f>
        <v>1733.5681012493878</v>
      </c>
      <c r="E20" s="46">
        <f t="shared" si="0"/>
        <v>7661.1142460284418</v>
      </c>
      <c r="F20" s="46">
        <f t="shared" si="4"/>
        <v>186190.26925092679</v>
      </c>
      <c r="G20" s="46">
        <f t="shared" si="1"/>
        <v>25</v>
      </c>
      <c r="H20" s="46">
        <f>B6*F19</f>
        <v>0</v>
      </c>
      <c r="I20" s="46">
        <f t="shared" si="2"/>
        <v>1879.2383735217618</v>
      </c>
      <c r="J20" s="44"/>
      <c r="K20" s="24"/>
      <c r="L20" s="24"/>
    </row>
    <row r="21" spans="1:12" hidden="1" x14ac:dyDescent="0.3">
      <c r="A21" s="18">
        <v>31</v>
      </c>
      <c r="B21" s="28">
        <v>44440</v>
      </c>
      <c r="C21" s="46">
        <f t="shared" si="3"/>
        <v>11194.689938711974</v>
      </c>
      <c r="D21" s="46">
        <f>$B$9*F20-E21-G21-H21-I21</f>
        <v>1717.3455846854708</v>
      </c>
      <c r="E21" s="46">
        <f t="shared" si="0"/>
        <v>7590.4416615172349</v>
      </c>
      <c r="F21" s="46">
        <f t="shared" si="4"/>
        <v>184472.92366624132</v>
      </c>
      <c r="G21" s="46">
        <f t="shared" si="1"/>
        <v>25</v>
      </c>
      <c r="H21" s="46">
        <f>+B6*F20</f>
        <v>0</v>
      </c>
      <c r="I21" s="46">
        <f t="shared" si="2"/>
        <v>1861.902692509268</v>
      </c>
      <c r="J21" s="44"/>
      <c r="K21" s="24"/>
      <c r="L21" s="24"/>
    </row>
    <row r="22" spans="1:12" hidden="1" x14ac:dyDescent="0.3">
      <c r="A22" s="18">
        <v>30</v>
      </c>
      <c r="B22" s="28">
        <v>44470</v>
      </c>
      <c r="C22" s="46">
        <f t="shared" si="3"/>
        <v>11091.434535432758</v>
      </c>
      <c r="D22" s="46">
        <f>$B$9*F21-E22-G22-H22-I22</f>
        <v>1943.8694061843853</v>
      </c>
      <c r="E22" s="46">
        <f t="shared" si="0"/>
        <v>7277.8358925859593</v>
      </c>
      <c r="F22" s="46">
        <f t="shared" si="4"/>
        <v>182529.05426005693</v>
      </c>
      <c r="G22" s="46">
        <f t="shared" si="1"/>
        <v>25</v>
      </c>
      <c r="H22" s="46">
        <f>+B6*F21</f>
        <v>0</v>
      </c>
      <c r="I22" s="46">
        <f t="shared" si="2"/>
        <v>1844.7292366624133</v>
      </c>
      <c r="J22" s="44"/>
      <c r="K22" s="24"/>
      <c r="L22" s="24"/>
    </row>
    <row r="23" spans="1:12" hidden="1" x14ac:dyDescent="0.3">
      <c r="A23" s="18">
        <v>31</v>
      </c>
      <c r="B23" s="28">
        <v>44501</v>
      </c>
      <c r="C23" s="46">
        <f t="shared" si="3"/>
        <v>10974.559387385923</v>
      </c>
      <c r="D23" s="46">
        <f>$B$9*F22-E23-G23-H23-I23</f>
        <v>1683.0843861835808</v>
      </c>
      <c r="E23" s="46">
        <f t="shared" si="0"/>
        <v>7441.1844586017733</v>
      </c>
      <c r="F23" s="46">
        <f t="shared" si="4"/>
        <v>180845.96987387334</v>
      </c>
      <c r="G23" s="46">
        <f t="shared" si="1"/>
        <v>25</v>
      </c>
      <c r="H23" s="46">
        <f>+B6*F22</f>
        <v>0</v>
      </c>
      <c r="I23" s="46">
        <f t="shared" si="2"/>
        <v>1825.2905426005693</v>
      </c>
      <c r="J23" s="44"/>
      <c r="K23" s="24"/>
      <c r="L23" s="24"/>
    </row>
    <row r="24" spans="1:12" hidden="1" x14ac:dyDescent="0.3">
      <c r="A24" s="18">
        <v>30</v>
      </c>
      <c r="B24" s="28">
        <v>44531</v>
      </c>
      <c r="C24" s="46">
        <f t="shared" si="3"/>
        <v>10873.363938666635</v>
      </c>
      <c r="D24" s="46">
        <f>$B$9*F23-E24-G24-H24-I24</f>
        <v>1905.1591270956374</v>
      </c>
      <c r="E24" s="46">
        <f t="shared" si="0"/>
        <v>7134.7451128322637</v>
      </c>
      <c r="F24" s="46">
        <f t="shared" si="4"/>
        <v>178940.81074677772</v>
      </c>
      <c r="G24" s="46">
        <f t="shared" si="1"/>
        <v>25</v>
      </c>
      <c r="H24" s="46">
        <f>B6*F23</f>
        <v>0</v>
      </c>
      <c r="I24" s="46">
        <f t="shared" si="2"/>
        <v>1808.4596987387336</v>
      </c>
      <c r="J24" s="44"/>
      <c r="K24" s="24"/>
      <c r="L24" s="24"/>
    </row>
    <row r="25" spans="1:12" hidden="1" x14ac:dyDescent="0.3">
      <c r="A25" s="18">
        <v>31</v>
      </c>
      <c r="B25" s="28">
        <v>44562</v>
      </c>
      <c r="C25" s="46">
        <f>D25+E25+G25+H25+I25+F25</f>
        <v>187814.8015248033</v>
      </c>
      <c r="D25" s="46">
        <f>$B$9*F24-E25-G25-H25-I25</f>
        <v>1884.8254681244268</v>
      </c>
      <c r="E25" s="46">
        <f>$B$3*F24*A24</f>
        <v>7059.5826705578065</v>
      </c>
      <c r="F25" s="46">
        <f t="shared" si="4"/>
        <v>177055.9852786533</v>
      </c>
      <c r="G25" s="46">
        <f t="shared" si="1"/>
        <v>25</v>
      </c>
      <c r="H25" s="46">
        <f>B6*F24</f>
        <v>0</v>
      </c>
      <c r="I25" s="46">
        <f t="shared" si="2"/>
        <v>1789.4081074677772</v>
      </c>
      <c r="J25" s="44"/>
      <c r="K25" s="24"/>
      <c r="L25" s="24"/>
    </row>
    <row r="26" spans="1:12" hidden="1" x14ac:dyDescent="0.3">
      <c r="A26" s="29" t="s">
        <v>7</v>
      </c>
      <c r="B26" s="30" t="s">
        <v>16</v>
      </c>
      <c r="C26" s="47">
        <f>SUM(C14:C25)</f>
        <v>313537.14048472268</v>
      </c>
      <c r="D26" s="47">
        <f>SUM(D14:D25)</f>
        <v>22944.014721346724</v>
      </c>
      <c r="E26" s="47">
        <f>SUM(E14:E25)</f>
        <v>90537.572051280789</v>
      </c>
      <c r="F26" s="47" t="s">
        <v>16</v>
      </c>
      <c r="G26" s="47">
        <f>SUM(G13:G25)</f>
        <v>8315</v>
      </c>
      <c r="H26" s="47">
        <f>SUM(H14:H25)</f>
        <v>0</v>
      </c>
      <c r="I26" s="47">
        <f>SUM(I14:I25)</f>
        <v>22699.568433441906</v>
      </c>
      <c r="J26" s="45">
        <f>XIRR(C13:C25,B13:B25)</f>
        <v>0.9003409743309021</v>
      </c>
      <c r="K26" s="31">
        <f>C26+G13</f>
        <v>321552.14048472268</v>
      </c>
      <c r="L26" s="31">
        <f>E26+G26+H26+I26</f>
        <v>121552.14048472269</v>
      </c>
    </row>
    <row r="27" spans="1:12" hidden="1" x14ac:dyDescent="0.3"/>
    <row r="28" spans="1:12" hidden="1" x14ac:dyDescent="0.3"/>
    <row r="29" spans="1:12" s="9" customFormat="1" ht="49.8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55" t="s">
        <v>20</v>
      </c>
      <c r="B30" s="55"/>
      <c r="C30" s="55"/>
      <c r="D30" s="55"/>
      <c r="E30" s="55"/>
      <c r="F30" s="55"/>
      <c r="G30" s="55"/>
      <c r="H30" s="55"/>
      <c r="I30" s="2">
        <v>200000</v>
      </c>
      <c r="J30" s="15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56" t="s">
        <v>22</v>
      </c>
      <c r="B32" s="56"/>
      <c r="C32" s="56"/>
      <c r="D32" s="56"/>
      <c r="E32" s="56"/>
      <c r="F32" s="56"/>
      <c r="G32" s="56"/>
      <c r="H32" s="56"/>
      <c r="I32" s="3">
        <v>0.48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4"/>
      <c r="J33" s="12"/>
    </row>
    <row r="34" spans="1:11" s="1" customFormat="1" ht="17.399999999999999" x14ac:dyDescent="0.3">
      <c r="A34" s="56" t="s">
        <v>29</v>
      </c>
      <c r="B34" s="56"/>
      <c r="C34" s="56"/>
      <c r="D34" s="56"/>
      <c r="E34" s="56"/>
      <c r="F34" s="56"/>
      <c r="G34" s="56"/>
      <c r="H34" s="56"/>
      <c r="I34" s="60" t="s">
        <v>35</v>
      </c>
      <c r="J34" s="60"/>
      <c r="K34" s="9"/>
    </row>
    <row r="35" spans="1:11" s="9" customFormat="1" ht="9" customHeight="1" x14ac:dyDescent="0.3">
      <c r="A35" s="10"/>
      <c r="B35" s="10"/>
      <c r="C35" s="10"/>
      <c r="D35" s="10"/>
      <c r="E35" s="10"/>
      <c r="F35" s="10"/>
      <c r="G35" s="10"/>
      <c r="H35" s="10"/>
      <c r="I35" s="14"/>
      <c r="J35" s="12"/>
    </row>
    <row r="36" spans="1:11" s="1" customFormat="1" ht="17.399999999999999" x14ac:dyDescent="0.3">
      <c r="A36" s="56" t="s">
        <v>28</v>
      </c>
      <c r="B36" s="56"/>
      <c r="C36" s="56"/>
      <c r="D36" s="56"/>
      <c r="E36" s="56"/>
      <c r="F36" s="56"/>
      <c r="G36" s="56"/>
      <c r="H36" s="56"/>
      <c r="I36" s="32">
        <v>25</v>
      </c>
      <c r="J36" s="12" t="s">
        <v>21</v>
      </c>
      <c r="K36" s="9"/>
    </row>
    <row r="37" spans="1:11" s="9" customFormat="1" ht="10.8" customHeight="1" x14ac:dyDescent="0.3">
      <c r="A37" s="10"/>
      <c r="B37" s="10"/>
      <c r="C37" s="10"/>
      <c r="D37" s="10"/>
      <c r="E37" s="10"/>
      <c r="F37" s="10"/>
      <c r="G37" s="10"/>
      <c r="H37" s="10"/>
      <c r="I37" s="52"/>
      <c r="J37" s="12"/>
    </row>
    <row r="38" spans="1:11" s="1" customFormat="1" ht="17.399999999999999" x14ac:dyDescent="0.3">
      <c r="A38" s="56" t="s">
        <v>31</v>
      </c>
      <c r="B38" s="56"/>
      <c r="C38" s="56"/>
      <c r="D38" s="56"/>
      <c r="E38" s="56"/>
      <c r="F38" s="56"/>
      <c r="G38" s="56"/>
      <c r="H38" s="56"/>
      <c r="I38" s="59" t="s">
        <v>30</v>
      </c>
      <c r="J38" s="59"/>
      <c r="K38" s="9"/>
    </row>
    <row r="39" spans="1:11" s="9" customFormat="1" ht="10.199999999999999" customHeight="1" x14ac:dyDescent="0.3">
      <c r="A39" s="13"/>
      <c r="B39" s="13"/>
      <c r="C39" s="13"/>
      <c r="D39" s="13"/>
      <c r="E39" s="13"/>
      <c r="F39" s="13"/>
      <c r="G39" s="13"/>
      <c r="H39" s="13"/>
      <c r="I39" s="11"/>
      <c r="J39" s="12"/>
    </row>
    <row r="40" spans="1:11" s="1" customFormat="1" ht="17.399999999999999" x14ac:dyDescent="0.3">
      <c r="A40" s="56" t="s">
        <v>23</v>
      </c>
      <c r="B40" s="56"/>
      <c r="C40" s="56"/>
      <c r="D40" s="56"/>
      <c r="E40" s="56"/>
      <c r="F40" s="56"/>
      <c r="G40" s="56"/>
      <c r="H40" s="56"/>
      <c r="I40" s="50">
        <f>C14</f>
        <v>12025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51"/>
      <c r="J41" s="12"/>
    </row>
    <row r="42" spans="1:11" s="1" customFormat="1" ht="17.399999999999999" x14ac:dyDescent="0.3">
      <c r="A42" s="56" t="s">
        <v>32</v>
      </c>
      <c r="B42" s="56"/>
      <c r="C42" s="56"/>
      <c r="D42" s="56"/>
      <c r="E42" s="56"/>
      <c r="F42" s="56"/>
      <c r="G42" s="56"/>
      <c r="H42" s="56"/>
      <c r="I42" s="50">
        <f>L26</f>
        <v>121552.14048472269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51"/>
      <c r="J43" s="12"/>
    </row>
    <row r="44" spans="1:11" s="1" customFormat="1" ht="17.399999999999999" x14ac:dyDescent="0.3">
      <c r="A44" s="56" t="s">
        <v>33</v>
      </c>
      <c r="B44" s="56"/>
      <c r="C44" s="56"/>
      <c r="D44" s="56"/>
      <c r="E44" s="56"/>
      <c r="F44" s="56"/>
      <c r="G44" s="56"/>
      <c r="H44" s="56"/>
      <c r="I44" s="50">
        <f>K26</f>
        <v>321552.14048472268</v>
      </c>
      <c r="J44" s="12" t="s">
        <v>21</v>
      </c>
      <c r="K44" s="9"/>
    </row>
    <row r="45" spans="1:11" s="9" customFormat="1" ht="10.199999999999999" customHeight="1" x14ac:dyDescent="0.3">
      <c r="A45" s="10"/>
      <c r="B45" s="10"/>
      <c r="C45" s="10"/>
      <c r="D45" s="10"/>
      <c r="E45" s="10"/>
      <c r="F45" s="10"/>
      <c r="G45" s="10"/>
      <c r="H45" s="10"/>
      <c r="I45" s="11"/>
      <c r="J45" s="12"/>
    </row>
    <row r="46" spans="1:11" s="1" customFormat="1" ht="17.399999999999999" x14ac:dyDescent="0.3">
      <c r="A46" s="56" t="s">
        <v>34</v>
      </c>
      <c r="B46" s="56"/>
      <c r="C46" s="56"/>
      <c r="D46" s="56"/>
      <c r="E46" s="56"/>
      <c r="F46" s="56"/>
      <c r="G46" s="56"/>
      <c r="H46" s="56"/>
      <c r="I46" s="4">
        <f>J26</f>
        <v>0.9003409743309021</v>
      </c>
      <c r="J46" s="12"/>
      <c r="K46" s="9"/>
    </row>
    <row r="47" spans="1:11" s="1" customFormat="1" ht="21" customHeight="1" x14ac:dyDescent="0.35">
      <c r="A47" s="5"/>
      <c r="B47" s="5"/>
      <c r="C47" s="5"/>
      <c r="D47" s="5"/>
      <c r="E47" s="6"/>
      <c r="F47" s="7"/>
      <c r="G47" s="8"/>
      <c r="H47" s="5"/>
      <c r="I47" s="5"/>
      <c r="J47" s="9"/>
    </row>
    <row r="48" spans="1:11" s="1" customFormat="1" ht="100.95" customHeight="1" x14ac:dyDescent="0.2">
      <c r="A48" s="58" t="s">
        <v>27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s="1" customFormat="1" ht="40.200000000000003" customHeight="1" x14ac:dyDescent="0.2">
      <c r="A49" s="57" t="s">
        <v>24</v>
      </c>
      <c r="B49" s="57"/>
      <c r="C49" s="57"/>
      <c r="D49" s="57"/>
      <c r="E49" s="57"/>
      <c r="F49" s="57"/>
      <c r="G49" s="57"/>
      <c r="H49" s="57"/>
      <c r="I49" s="57"/>
      <c r="J49" s="57"/>
    </row>
  </sheetData>
  <sheetProtection password="CC99" sheet="1" objects="1" scenarios="1"/>
  <mergeCells count="14">
    <mergeCell ref="E1:E8"/>
    <mergeCell ref="A42:H42"/>
    <mergeCell ref="A44:H44"/>
    <mergeCell ref="A46:H46"/>
    <mergeCell ref="A48:J48"/>
    <mergeCell ref="A49:J49"/>
    <mergeCell ref="A40:H40"/>
    <mergeCell ref="A38:H38"/>
    <mergeCell ref="I38:J38"/>
    <mergeCell ref="A30:H30"/>
    <mergeCell ref="A32:H32"/>
    <mergeCell ref="A34:H34"/>
    <mergeCell ref="A36:H36"/>
    <mergeCell ref="I34:J3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Картка СВ Online- без страховки</vt:lpstr>
      <vt:lpstr>Картка СВ Online- із страховкою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2022-07-13T05:39:01Z</dcterms:modified>
</cp:coreProperties>
</file>