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tabRatio="458"/>
  </bookViews>
  <sheets>
    <sheet name="Модель" sheetId="9" r:id="rId1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9" l="1"/>
  <c r="I35" i="9" l="1"/>
  <c r="I33" i="9" l="1"/>
  <c r="B10" i="9" l="1"/>
  <c r="I39" i="9" l="1"/>
  <c r="G15" i="9" l="1"/>
  <c r="C14" i="9" l="1"/>
  <c r="G14" i="9"/>
  <c r="I15" i="9"/>
  <c r="B11" i="9"/>
  <c r="B3" i="9" s="1"/>
  <c r="E15" i="9" s="1"/>
  <c r="D15" i="9" l="1"/>
  <c r="G26" i="9"/>
  <c r="G25" i="9"/>
  <c r="G24" i="9"/>
  <c r="G23" i="9"/>
  <c r="G22" i="9"/>
  <c r="G21" i="9"/>
  <c r="G20" i="9"/>
  <c r="G19" i="9"/>
  <c r="G18" i="9"/>
  <c r="G17" i="9"/>
  <c r="G16" i="9"/>
  <c r="F15" i="9" l="1"/>
  <c r="H15" i="9"/>
  <c r="C15" i="9" s="1"/>
  <c r="G27" i="9"/>
  <c r="I41" i="9" l="1"/>
  <c r="E16" i="9"/>
  <c r="H16" i="9"/>
  <c r="I16" i="9"/>
  <c r="D16" i="9" l="1"/>
  <c r="F16" i="9" s="1"/>
  <c r="E17" i="9" s="1"/>
  <c r="C16" i="9" l="1"/>
  <c r="H17" i="9"/>
  <c r="I17" i="9"/>
  <c r="D17" i="9" l="1"/>
  <c r="C17" i="9" s="1"/>
  <c r="F17" i="9" l="1"/>
  <c r="I18" i="9" s="1"/>
  <c r="E18" i="9" l="1"/>
  <c r="H18" i="9"/>
  <c r="D18" i="9" l="1"/>
  <c r="C18" i="9" s="1"/>
  <c r="F18" i="9" l="1"/>
  <c r="E19" i="9" l="1"/>
  <c r="H19" i="9"/>
  <c r="I19" i="9"/>
  <c r="D19" i="9" l="1"/>
  <c r="C19" i="9" l="1"/>
  <c r="F19" i="9"/>
  <c r="I20" i="9" l="1"/>
  <c r="E20" i="9"/>
  <c r="H20" i="9"/>
  <c r="D20" i="9" l="1"/>
  <c r="C20" i="9" l="1"/>
  <c r="F20" i="9"/>
  <c r="E21" i="9" l="1"/>
  <c r="I21" i="9"/>
  <c r="H21" i="9"/>
  <c r="D21" i="9" l="1"/>
  <c r="C21" i="9" s="1"/>
  <c r="F21" i="9" l="1"/>
  <c r="H22" i="9" s="1"/>
  <c r="E22" i="9" l="1"/>
  <c r="I22" i="9"/>
  <c r="D22" i="9" l="1"/>
  <c r="C22" i="9" s="1"/>
  <c r="F22" i="9" l="1"/>
  <c r="H23" i="9" s="1"/>
  <c r="E23" i="9" l="1"/>
  <c r="I23" i="9"/>
  <c r="D23" i="9" l="1"/>
  <c r="F23" i="9" s="1"/>
  <c r="I24" i="9" s="1"/>
  <c r="E24" i="9" l="1"/>
  <c r="C23" i="9"/>
  <c r="H24" i="9"/>
  <c r="D24" i="9" l="1"/>
  <c r="C24" i="9" s="1"/>
  <c r="F24" i="9" l="1"/>
  <c r="H25" i="9" s="1"/>
  <c r="I25" i="9" l="1"/>
  <c r="E25" i="9"/>
  <c r="D25" i="9" l="1"/>
  <c r="C25" i="9" s="1"/>
  <c r="F25" i="9" l="1"/>
  <c r="H26" i="9" s="1"/>
  <c r="H27" i="9" s="1"/>
  <c r="I26" i="9" l="1"/>
  <c r="I27" i="9" s="1"/>
  <c r="E26" i="9"/>
  <c r="E27" i="9" s="1"/>
  <c r="L27" i="9" l="1"/>
  <c r="I43" i="9" s="1"/>
  <c r="D26" i="9"/>
  <c r="F26" i="9" s="1"/>
  <c r="C26" i="9" s="1"/>
  <c r="C27" i="9" s="1"/>
  <c r="K27" i="9" s="1"/>
  <c r="I45" i="9" s="1"/>
  <c r="J27" i="9"/>
  <c r="I47" i="9" s="1"/>
  <c r="D27" i="9" l="1"/>
</calcChain>
</file>

<file path=xl/comments1.xml><?xml version="1.0" encoding="utf-8"?>
<comments xmlns="http://schemas.openxmlformats.org/spreadsheetml/2006/main">
  <authors>
    <author>Бока Андрій</author>
  </authors>
  <commentList>
    <comment ref="A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расчёте ОМП является составным:
ОМП из тарифов + Опроцентованная жемесячная комиссия за счёт (Комиссия / Размер лимита).
</t>
        </r>
      </text>
    </comment>
  </commentList>
</comments>
</file>

<file path=xl/sharedStrings.xml><?xml version="1.0" encoding="utf-8"?>
<sst xmlns="http://schemas.openxmlformats.org/spreadsheetml/2006/main" count="46" uniqueCount="38">
  <si>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</si>
  <si>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</si>
  <si>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</si>
  <si>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</si>
  <si>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</si>
  <si>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</si>
  <si>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</si>
  <si>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</si>
  <si>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</si>
  <si>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</si>
  <si>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</si>
  <si>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</si>
  <si>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</si>
  <si>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</si>
  <si>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</si>
  <si>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</si>
  <si>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</si>
  <si>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</si>
  <si>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</si>
  <si>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</si>
  <si>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</si>
  <si>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</si>
  <si>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</si>
  <si>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</si>
  <si>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</si>
  <si>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</si>
  <si>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</si>
  <si>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Комісія за відкриття рахунку</t>
  </si>
  <si>
    <t>Відкриття рахунку</t>
  </si>
  <si>
    <t>Обслуговування рахунку (щомісячно)</t>
  </si>
  <si>
    <t>Зняття кредитних коштів шляхом отримання готівки в касі відділення Банку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</si>
  <si>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 в касі відділення Банку.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</si>
  <si>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4% + 25 грн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</si>
  <si>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</si>
  <si>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</si>
  <si>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</si>
  <si>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ОМП для расчёта</t>
  </si>
  <si>
    <t>ОМП по тарифам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</si>
</sst>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3" fontId="8" fillId="5" borderId="0" xfId="0" applyNumberFormat="1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vertical="center" wrapText="1"/>
    </xf>
    <xf numFmtId="0" fontId="0" fillId="6" borderId="0" xfId="0" applyFont="1" applyFill="1" applyBorder="1" applyProtection="1"/>
    <xf numFmtId="10" fontId="0" fillId="6" borderId="0" xfId="0" applyNumberFormat="1" applyFont="1" applyFill="1" applyBorder="1" applyProtection="1"/>
    <xf numFmtId="0" fontId="3" fillId="6" borderId="0" xfId="0" applyFont="1" applyFill="1" applyBorder="1" applyAlignment="1" applyProtection="1">
      <alignment horizontal="center" vertical="center" wrapText="1"/>
    </xf>
    <xf numFmtId="3" fontId="0" fillId="6" borderId="0" xfId="0" applyNumberFormat="1" applyFon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0" fillId="2" borderId="0" xfId="0" applyFill="1" applyBorder="1" applyProtection="1"/>
    <xf numFmtId="3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ont="1" applyFill="1" applyBorder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29</xdr:row>
      <xdr:rowOff>91440</xdr:rowOff>
    </xdr:from>
    <xdr:to>
      <xdr:col>1</xdr:col>
      <xdr:colOff>739140</xdr:colOff>
      <xdr:row>29</xdr:row>
      <xdr:rowOff>609600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471160"/>
          <a:ext cx="23164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1"/>
  <sheetViews>
    <sheetView tabSelected="1" topLeftCell="A30" zoomScaleNormal="100" workbookViewId="0">
      <selection activeCell="I31" sqref="I31"/>
    </sheetView>
  </sheetViews>
  <sheetFormatPr defaultColWidth="0" defaultRowHeight="14.4" zeroHeight="1" x14ac:dyDescent="0.3"/>
  <cols>
    <col min="1" max="1" width="25.21875" style="17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15.77734375" style="17" customWidth="1"/>
    <col min="9" max="9" width="13.77734375" style="17" bestFit="1" customWidth="1"/>
    <col min="10" max="10" width="10" style="17" bestFit="1" customWidth="1"/>
    <col min="11" max="11" width="15.109375" style="17" hidden="1"/>
    <col min="12" max="12" width="12.88671875" style="17" hidden="1"/>
    <col min="13" max="16384" width="8.88671875" style="17" hidden="1"/>
  </cols>
  <sheetData>
    <row r="1" spans="1:12" ht="15" hidden="1" customHeight="1" x14ac:dyDescent="0.3">
      <c r="A1" s="56" t="s">
        <v>0</v>
      </c>
      <c r="B1" s="57">
        <f>I31</f>
        <v>200000</v>
      </c>
      <c r="C1" s="58"/>
      <c r="D1" s="56"/>
      <c r="E1" s="49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56" t="s">
        <v>1</v>
      </c>
      <c r="B2" s="31">
        <v>0.42</v>
      </c>
      <c r="C2" s="32"/>
      <c r="D2" s="32"/>
      <c r="E2" s="49"/>
      <c r="F2" s="15"/>
      <c r="G2" s="18"/>
      <c r="H2" s="18"/>
      <c r="I2" s="18"/>
      <c r="J2" s="18"/>
      <c r="K2" s="19"/>
    </row>
    <row r="3" spans="1:12" ht="15" hidden="1" customHeight="1" x14ac:dyDescent="0.3">
      <c r="A3" s="56" t="s">
        <v>18</v>
      </c>
      <c r="B3" s="31">
        <f>B2/B11</f>
        <v>1.1506849315068492E-3</v>
      </c>
      <c r="C3" s="32"/>
      <c r="D3" s="32"/>
      <c r="E3" s="49"/>
      <c r="F3" s="15"/>
      <c r="G3" s="18"/>
      <c r="H3" s="18"/>
      <c r="I3" s="18"/>
      <c r="J3" s="18"/>
      <c r="K3" s="19"/>
    </row>
    <row r="4" spans="1:12" ht="15" hidden="1" customHeight="1" x14ac:dyDescent="0.3">
      <c r="A4" s="59" t="s">
        <v>37</v>
      </c>
      <c r="B4" s="31">
        <v>0.05</v>
      </c>
      <c r="C4" s="32"/>
      <c r="D4" s="32"/>
      <c r="E4" s="49"/>
      <c r="F4" s="15"/>
      <c r="G4" s="18"/>
      <c r="H4" s="18"/>
      <c r="I4" s="18"/>
      <c r="J4" s="18"/>
      <c r="K4" s="19"/>
    </row>
    <row r="5" spans="1:12" ht="15" hidden="1" customHeight="1" x14ac:dyDescent="0.3">
      <c r="A5" s="56" t="s">
        <v>6</v>
      </c>
      <c r="B5" s="31">
        <v>0</v>
      </c>
      <c r="C5" s="32"/>
      <c r="D5" s="32"/>
      <c r="E5" s="49"/>
      <c r="F5" s="15"/>
      <c r="G5" s="18"/>
      <c r="H5" s="18"/>
      <c r="I5" s="18"/>
      <c r="J5" s="18"/>
    </row>
    <row r="6" spans="1:12" ht="15" hidden="1" customHeight="1" x14ac:dyDescent="0.3">
      <c r="A6" s="56" t="s">
        <v>10</v>
      </c>
      <c r="B6" s="31">
        <v>0</v>
      </c>
      <c r="C6" s="32"/>
      <c r="D6" s="32"/>
      <c r="E6" s="49"/>
      <c r="F6" s="15"/>
      <c r="G6" s="18"/>
      <c r="H6" s="18"/>
      <c r="I6" s="18"/>
      <c r="J6" s="18"/>
    </row>
    <row r="7" spans="1:12" ht="15" hidden="1" customHeight="1" x14ac:dyDescent="0.3">
      <c r="A7" s="56" t="s">
        <v>25</v>
      </c>
      <c r="B7" s="31">
        <v>0.04</v>
      </c>
      <c r="C7" s="33">
        <v>25</v>
      </c>
      <c r="D7" s="34" t="s">
        <v>26</v>
      </c>
      <c r="E7" s="49"/>
      <c r="F7" s="15"/>
      <c r="G7" s="18"/>
      <c r="H7" s="18"/>
      <c r="I7" s="18"/>
      <c r="J7" s="18"/>
    </row>
    <row r="8" spans="1:12" ht="15" hidden="1" customHeight="1" x14ac:dyDescent="0.3">
      <c r="A8" s="56" t="s">
        <v>27</v>
      </c>
      <c r="B8" s="35">
        <v>800</v>
      </c>
      <c r="C8" s="33"/>
      <c r="D8" s="34"/>
      <c r="E8" s="49"/>
      <c r="F8" s="15"/>
      <c r="G8" s="18"/>
      <c r="H8" s="18"/>
      <c r="I8" s="18"/>
      <c r="J8" s="18"/>
    </row>
    <row r="9" spans="1:12" ht="15" hidden="1" customHeight="1" x14ac:dyDescent="0.3">
      <c r="A9" s="56" t="s">
        <v>9</v>
      </c>
      <c r="B9" s="35">
        <v>20</v>
      </c>
      <c r="C9" s="32"/>
      <c r="D9" s="32"/>
      <c r="E9" s="49"/>
      <c r="F9" s="15"/>
      <c r="G9" s="18"/>
      <c r="H9" s="18"/>
      <c r="I9" s="18"/>
      <c r="J9" s="18"/>
    </row>
    <row r="10" spans="1:12" ht="15" hidden="1" customHeight="1" x14ac:dyDescent="0.3">
      <c r="A10" s="51" t="s">
        <v>36</v>
      </c>
      <c r="B10" s="52">
        <f>B4+B9/B1</f>
        <v>5.0100000000000006E-2</v>
      </c>
      <c r="C10" s="53"/>
      <c r="D10" s="53"/>
      <c r="E10" s="50"/>
      <c r="F10" s="15"/>
      <c r="G10" s="18"/>
      <c r="H10" s="18"/>
      <c r="I10" s="18"/>
      <c r="J10" s="18"/>
    </row>
    <row r="11" spans="1:12" s="21" customFormat="1" ht="14.4" hidden="1" customHeight="1" x14ac:dyDescent="0.3">
      <c r="A11" s="51" t="s">
        <v>13</v>
      </c>
      <c r="B11" s="54">
        <f>SUM(A15:A26)</f>
        <v>365</v>
      </c>
      <c r="C11" s="55"/>
      <c r="D11" s="55"/>
      <c r="E11" s="50"/>
      <c r="F11" s="20"/>
      <c r="G11" s="20"/>
    </row>
    <row r="12" spans="1:12" hidden="1" x14ac:dyDescent="0.3">
      <c r="B12" s="22"/>
    </row>
    <row r="13" spans="1:12" s="26" customFormat="1" ht="28.8" hidden="1" x14ac:dyDescent="0.3">
      <c r="A13" s="24" t="s">
        <v>2</v>
      </c>
      <c r="B13" s="25" t="s">
        <v>15</v>
      </c>
      <c r="C13" s="25" t="s">
        <v>3</v>
      </c>
      <c r="D13" s="25" t="s">
        <v>4</v>
      </c>
      <c r="E13" s="25" t="s">
        <v>5</v>
      </c>
      <c r="F13" s="25" t="s">
        <v>17</v>
      </c>
      <c r="G13" s="25" t="s">
        <v>11</v>
      </c>
      <c r="H13" s="25" t="s">
        <v>10</v>
      </c>
      <c r="I13" s="25" t="s">
        <v>6</v>
      </c>
      <c r="J13" s="36" t="s">
        <v>19</v>
      </c>
      <c r="K13" s="25" t="s">
        <v>14</v>
      </c>
      <c r="L13" s="25" t="s">
        <v>8</v>
      </c>
    </row>
    <row r="14" spans="1:12" hidden="1" x14ac:dyDescent="0.3">
      <c r="B14" s="27">
        <v>44197</v>
      </c>
      <c r="C14" s="39">
        <f>(-1)*B1+B1*B7+C7+C9+B8</f>
        <v>-191175</v>
      </c>
      <c r="D14" s="39"/>
      <c r="E14" s="39"/>
      <c r="F14" s="39"/>
      <c r="G14" s="41">
        <f>B1*B7+C7+B8</f>
        <v>8825</v>
      </c>
      <c r="H14" s="39"/>
      <c r="I14" s="39"/>
      <c r="J14" s="37"/>
      <c r="K14" s="23"/>
      <c r="L14" s="23"/>
    </row>
    <row r="15" spans="1:12" hidden="1" x14ac:dyDescent="0.3">
      <c r="A15" s="17">
        <v>31</v>
      </c>
      <c r="B15" s="27">
        <v>44228</v>
      </c>
      <c r="C15" s="39">
        <f>D15+E15+G15+H15+I15</f>
        <v>10020.000000000002</v>
      </c>
      <c r="D15" s="39">
        <f>$B$10*B1-E15-G15-I15</f>
        <v>2865.7534246575369</v>
      </c>
      <c r="E15" s="39">
        <f>$B$3*B1*A15</f>
        <v>7134.2465753424649</v>
      </c>
      <c r="F15" s="39">
        <f>B1-D15</f>
        <v>197134.24657534246</v>
      </c>
      <c r="G15" s="39">
        <f>B9</f>
        <v>20</v>
      </c>
      <c r="H15" s="39">
        <f>(-1)*B6*C14</f>
        <v>0</v>
      </c>
      <c r="I15" s="39">
        <f>B1*B5</f>
        <v>0</v>
      </c>
      <c r="J15" s="37"/>
      <c r="K15" s="23"/>
      <c r="L15" s="23"/>
    </row>
    <row r="16" spans="1:12" hidden="1" x14ac:dyDescent="0.3">
      <c r="A16" s="17">
        <v>28</v>
      </c>
      <c r="B16" s="27">
        <v>44256</v>
      </c>
      <c r="C16" s="39">
        <f>D16+E16+G16+H16+I16</f>
        <v>9876.425753424659</v>
      </c>
      <c r="D16" s="39">
        <f>$B$10*F15-E16-G16-H16-I16</f>
        <v>3504.9223569149963</v>
      </c>
      <c r="E16" s="39">
        <f t="shared" ref="E16:E25" si="0">$B$3*F15*A16</f>
        <v>6351.5033965096627</v>
      </c>
      <c r="F16" s="39">
        <f>F15-D16</f>
        <v>193629.32421842747</v>
      </c>
      <c r="G16" s="39">
        <f t="shared" ref="G16:G26" si="1">$B$9</f>
        <v>20</v>
      </c>
      <c r="H16" s="39">
        <f>+B6*F15</f>
        <v>0</v>
      </c>
      <c r="I16" s="39">
        <f t="shared" ref="I16:I26" si="2">F15*$B$5</f>
        <v>0</v>
      </c>
      <c r="J16" s="37"/>
      <c r="K16" s="23"/>
      <c r="L16" s="23"/>
    </row>
    <row r="17" spans="1:12" hidden="1" x14ac:dyDescent="0.3">
      <c r="A17" s="17">
        <v>31</v>
      </c>
      <c r="B17" s="27">
        <v>44287</v>
      </c>
      <c r="C17" s="39">
        <f t="shared" ref="C17:C25" si="3">D17+E17+G17+H17+I17</f>
        <v>9700.8291433432169</v>
      </c>
      <c r="D17" s="39">
        <f>$B$10*F16-E17-G17-H17-I17</f>
        <v>2773.8324273872568</v>
      </c>
      <c r="E17" s="39">
        <f t="shared" si="0"/>
        <v>6906.9967159559601</v>
      </c>
      <c r="F17" s="39">
        <f t="shared" ref="F17:F26" si="4">F16-D17</f>
        <v>190855.49179104023</v>
      </c>
      <c r="G17" s="39">
        <f t="shared" si="1"/>
        <v>20</v>
      </c>
      <c r="H17" s="39">
        <f>B6*F16</f>
        <v>0</v>
      </c>
      <c r="I17" s="39">
        <f t="shared" si="2"/>
        <v>0</v>
      </c>
      <c r="J17" s="37"/>
      <c r="K17" s="23"/>
      <c r="L17" s="23"/>
    </row>
    <row r="18" spans="1:12" hidden="1" x14ac:dyDescent="0.3">
      <c r="A18" s="17">
        <v>30</v>
      </c>
      <c r="B18" s="27">
        <v>44317</v>
      </c>
      <c r="C18" s="39">
        <f t="shared" si="3"/>
        <v>9561.8601387311173</v>
      </c>
      <c r="D18" s="39">
        <f>$B$10*F17-E18-G18-H18-I18</f>
        <v>2953.423983752743</v>
      </c>
      <c r="E18" s="39">
        <f t="shared" si="0"/>
        <v>6588.4361549783744</v>
      </c>
      <c r="F18" s="39">
        <f t="shared" si="4"/>
        <v>187902.06780728747</v>
      </c>
      <c r="G18" s="39">
        <f t="shared" si="1"/>
        <v>20</v>
      </c>
      <c r="H18" s="39">
        <f>+B6*F17</f>
        <v>0</v>
      </c>
      <c r="I18" s="39">
        <f t="shared" si="2"/>
        <v>0</v>
      </c>
      <c r="J18" s="37"/>
      <c r="K18" s="23"/>
      <c r="L18" s="23"/>
    </row>
    <row r="19" spans="1:12" hidden="1" x14ac:dyDescent="0.3">
      <c r="A19" s="17">
        <v>31</v>
      </c>
      <c r="B19" s="27">
        <v>44348</v>
      </c>
      <c r="C19" s="39">
        <f t="shared" si="3"/>
        <v>9413.8935971451028</v>
      </c>
      <c r="D19" s="39">
        <f>$B$10*F18-E19-G19-H19-I19</f>
        <v>2691.1951783755612</v>
      </c>
      <c r="E19" s="39">
        <f t="shared" si="0"/>
        <v>6702.6984187695416</v>
      </c>
      <c r="F19" s="39">
        <f t="shared" si="4"/>
        <v>185210.87262891192</v>
      </c>
      <c r="G19" s="39">
        <f t="shared" si="1"/>
        <v>20</v>
      </c>
      <c r="H19" s="39">
        <f>+B6*F18</f>
        <v>0</v>
      </c>
      <c r="I19" s="39">
        <f t="shared" si="2"/>
        <v>0</v>
      </c>
      <c r="J19" s="37"/>
      <c r="K19" s="23"/>
      <c r="L19" s="23"/>
    </row>
    <row r="20" spans="1:12" hidden="1" x14ac:dyDescent="0.3">
      <c r="A20" s="17">
        <v>30</v>
      </c>
      <c r="B20" s="27">
        <v>44378</v>
      </c>
      <c r="C20" s="39">
        <f t="shared" si="3"/>
        <v>9279.0647187084887</v>
      </c>
      <c r="D20" s="39">
        <f>$B$10*F19-E20-G20-H20-I20</f>
        <v>2865.4839101487896</v>
      </c>
      <c r="E20" s="39">
        <f t="shared" si="0"/>
        <v>6393.5808085596991</v>
      </c>
      <c r="F20" s="39">
        <f t="shared" si="4"/>
        <v>182345.38871876313</v>
      </c>
      <c r="G20" s="39">
        <f t="shared" si="1"/>
        <v>20</v>
      </c>
      <c r="H20" s="39">
        <f>+B6*F19</f>
        <v>0</v>
      </c>
      <c r="I20" s="39">
        <f t="shared" si="2"/>
        <v>0</v>
      </c>
      <c r="J20" s="37"/>
      <c r="K20" s="23"/>
      <c r="L20" s="23"/>
    </row>
    <row r="21" spans="1:12" hidden="1" x14ac:dyDescent="0.3">
      <c r="A21" s="17">
        <v>31</v>
      </c>
      <c r="B21" s="27">
        <v>44409</v>
      </c>
      <c r="C21" s="39">
        <f t="shared" si="3"/>
        <v>9135.5039748100335</v>
      </c>
      <c r="D21" s="39">
        <f>$B$10*F20-E21-G21-H21-I21</f>
        <v>2611.0191498284012</v>
      </c>
      <c r="E21" s="39">
        <f t="shared" si="0"/>
        <v>6504.4848249816323</v>
      </c>
      <c r="F21" s="39">
        <f t="shared" si="4"/>
        <v>179734.36956893472</v>
      </c>
      <c r="G21" s="39">
        <f t="shared" si="1"/>
        <v>20</v>
      </c>
      <c r="H21" s="39">
        <f>B6*F20</f>
        <v>0</v>
      </c>
      <c r="I21" s="39">
        <f t="shared" si="2"/>
        <v>0</v>
      </c>
      <c r="J21" s="37"/>
      <c r="K21" s="23"/>
      <c r="L21" s="23"/>
    </row>
    <row r="22" spans="1:12" hidden="1" x14ac:dyDescent="0.3">
      <c r="A22" s="17">
        <v>31</v>
      </c>
      <c r="B22" s="27">
        <v>44440</v>
      </c>
      <c r="C22" s="39">
        <f t="shared" si="3"/>
        <v>9004.6919154036314</v>
      </c>
      <c r="D22" s="39">
        <f>$B$10*F21-E22-G22-H22-I22</f>
        <v>2573.3453625610837</v>
      </c>
      <c r="E22" s="39">
        <f t="shared" si="0"/>
        <v>6411.3465528425477</v>
      </c>
      <c r="F22" s="39">
        <f t="shared" si="4"/>
        <v>177161.02420637364</v>
      </c>
      <c r="G22" s="39">
        <f t="shared" si="1"/>
        <v>20</v>
      </c>
      <c r="H22" s="39">
        <f>+B6*F21</f>
        <v>0</v>
      </c>
      <c r="I22" s="39">
        <f t="shared" si="2"/>
        <v>0</v>
      </c>
      <c r="J22" s="37"/>
      <c r="K22" s="23"/>
      <c r="L22" s="23"/>
    </row>
    <row r="23" spans="1:12" hidden="1" x14ac:dyDescent="0.3">
      <c r="A23" s="17">
        <v>30</v>
      </c>
      <c r="B23" s="27">
        <v>44470</v>
      </c>
      <c r="C23" s="39">
        <f t="shared" si="3"/>
        <v>8875.7673127393209</v>
      </c>
      <c r="D23" s="39">
        <f>$B$10*F22-E23-G23-H23-I23</f>
        <v>2740.0716826014923</v>
      </c>
      <c r="E23" s="39">
        <f t="shared" si="0"/>
        <v>6115.6956301378286</v>
      </c>
      <c r="F23" s="39">
        <f t="shared" si="4"/>
        <v>174420.95252377214</v>
      </c>
      <c r="G23" s="39">
        <f t="shared" si="1"/>
        <v>20</v>
      </c>
      <c r="H23" s="39">
        <f>+B6*F22</f>
        <v>0</v>
      </c>
      <c r="I23" s="39">
        <f t="shared" si="2"/>
        <v>0</v>
      </c>
      <c r="J23" s="37"/>
      <c r="K23" s="23"/>
      <c r="L23" s="23"/>
    </row>
    <row r="24" spans="1:12" hidden="1" x14ac:dyDescent="0.3">
      <c r="A24" s="17">
        <v>31</v>
      </c>
      <c r="B24" s="27">
        <v>44501</v>
      </c>
      <c r="C24" s="39">
        <f t="shared" si="3"/>
        <v>8738.4897214409848</v>
      </c>
      <c r="D24" s="39">
        <f>$B$10*F23-E24-G24-H24-I24</f>
        <v>2496.6793053875244</v>
      </c>
      <c r="E24" s="39">
        <f t="shared" si="0"/>
        <v>6221.8104160534604</v>
      </c>
      <c r="F24" s="39">
        <f t="shared" si="4"/>
        <v>171924.27321838462</v>
      </c>
      <c r="G24" s="39">
        <f t="shared" si="1"/>
        <v>20</v>
      </c>
      <c r="H24" s="39">
        <f>+B6*F23</f>
        <v>0</v>
      </c>
      <c r="I24" s="39">
        <f t="shared" si="2"/>
        <v>0</v>
      </c>
      <c r="J24" s="37"/>
      <c r="K24" s="23"/>
      <c r="L24" s="23"/>
    </row>
    <row r="25" spans="1:12" hidden="1" x14ac:dyDescent="0.3">
      <c r="A25" s="17">
        <v>30</v>
      </c>
      <c r="B25" s="27">
        <v>44531</v>
      </c>
      <c r="C25" s="39">
        <f t="shared" si="3"/>
        <v>8613.4060882410704</v>
      </c>
      <c r="D25" s="39">
        <f>$B$10*F24-E25-G25-H25-I25</f>
        <v>2658.4859716612182</v>
      </c>
      <c r="E25" s="39">
        <f t="shared" si="0"/>
        <v>5934.9201165798522</v>
      </c>
      <c r="F25" s="39">
        <f t="shared" si="4"/>
        <v>169265.7872467234</v>
      </c>
      <c r="G25" s="39">
        <f t="shared" si="1"/>
        <v>20</v>
      </c>
      <c r="H25" s="39">
        <f>B6*F24</f>
        <v>0</v>
      </c>
      <c r="I25" s="39">
        <f t="shared" si="2"/>
        <v>0</v>
      </c>
      <c r="J25" s="37"/>
      <c r="K25" s="23"/>
      <c r="L25" s="23"/>
    </row>
    <row r="26" spans="1:12" hidden="1" x14ac:dyDescent="0.3">
      <c r="A26" s="17">
        <v>31</v>
      </c>
      <c r="B26" s="27">
        <v>44562</v>
      </c>
      <c r="C26" s="39">
        <f>D26+E26+G26+H26+I26+F26</f>
        <v>175128.93497085688</v>
      </c>
      <c r="D26" s="39">
        <f>$B$10*F25-E26-G26-H26-I26</f>
        <v>2617.0682169273787</v>
      </c>
      <c r="E26" s="39">
        <f>$B$3*F25*A25</f>
        <v>5843.1477241334651</v>
      </c>
      <c r="F26" s="39">
        <f t="shared" si="4"/>
        <v>166648.71902979602</v>
      </c>
      <c r="G26" s="39">
        <f t="shared" si="1"/>
        <v>20</v>
      </c>
      <c r="H26" s="39">
        <f>B6*F25</f>
        <v>0</v>
      </c>
      <c r="I26" s="39">
        <f t="shared" si="2"/>
        <v>0</v>
      </c>
      <c r="J26" s="37"/>
      <c r="K26" s="23"/>
      <c r="L26" s="23"/>
    </row>
    <row r="27" spans="1:12" hidden="1" x14ac:dyDescent="0.3">
      <c r="A27" s="28" t="s">
        <v>7</v>
      </c>
      <c r="B27" s="29" t="s">
        <v>16</v>
      </c>
      <c r="C27" s="40">
        <f>SUM(C15:C26)</f>
        <v>277348.86733484449</v>
      </c>
      <c r="D27" s="40">
        <f>SUM(D15:D26)</f>
        <v>33351.280970203974</v>
      </c>
      <c r="E27" s="40">
        <f>SUM(E15:E26)</f>
        <v>77108.867334844501</v>
      </c>
      <c r="F27" s="40" t="s">
        <v>16</v>
      </c>
      <c r="G27" s="40">
        <f>SUM(G14:G26)</f>
        <v>9065</v>
      </c>
      <c r="H27" s="40">
        <f>SUM(H15:H26)</f>
        <v>0</v>
      </c>
      <c r="I27" s="40">
        <f>SUM(I15:I26)</f>
        <v>0</v>
      </c>
      <c r="J27" s="38">
        <f>XIRR(C14:C26,B14:B26)</f>
        <v>0.60315733551979078</v>
      </c>
      <c r="K27" s="30">
        <f>C27+G14</f>
        <v>286173.86733484449</v>
      </c>
      <c r="L27" s="30">
        <f>E27+G27+H27+I27</f>
        <v>86173.867334844501</v>
      </c>
    </row>
    <row r="28" spans="1:12" hidden="1" x14ac:dyDescent="0.3"/>
    <row r="29" spans="1:12" hidden="1" x14ac:dyDescent="0.3"/>
    <row r="30" spans="1:12" s="9" customFormat="1" ht="60" customHeight="1" x14ac:dyDescent="0.2">
      <c r="A30" s="5"/>
      <c r="B30" s="5"/>
      <c r="C30" s="5"/>
      <c r="D30" s="5"/>
      <c r="E30" s="6"/>
      <c r="F30" s="6"/>
      <c r="G30" s="5"/>
      <c r="H30" s="5"/>
      <c r="I30" s="5"/>
    </row>
    <row r="31" spans="1:12" s="1" customFormat="1" ht="20.399999999999999" x14ac:dyDescent="0.35">
      <c r="A31" s="44" t="s">
        <v>20</v>
      </c>
      <c r="B31" s="44"/>
      <c r="C31" s="44"/>
      <c r="D31" s="44"/>
      <c r="E31" s="44"/>
      <c r="F31" s="44"/>
      <c r="G31" s="44"/>
      <c r="H31" s="44"/>
      <c r="I31" s="2">
        <v>200000</v>
      </c>
      <c r="J31" s="14" t="s">
        <v>21</v>
      </c>
      <c r="K31" s="9"/>
    </row>
    <row r="32" spans="1:12" s="9" customFormat="1" ht="10.199999999999999" customHeight="1" x14ac:dyDescent="0.3">
      <c r="A32" s="10"/>
      <c r="B32" s="10"/>
      <c r="C32" s="10"/>
      <c r="D32" s="10"/>
      <c r="E32" s="10"/>
      <c r="F32" s="10"/>
      <c r="G32" s="10"/>
      <c r="H32" s="10"/>
      <c r="I32" s="11"/>
      <c r="J32" s="12"/>
    </row>
    <row r="33" spans="1:11" s="9" customFormat="1" ht="18" customHeight="1" x14ac:dyDescent="0.3">
      <c r="A33" s="45" t="s">
        <v>28</v>
      </c>
      <c r="B33" s="45"/>
      <c r="C33" s="45"/>
      <c r="D33" s="45"/>
      <c r="E33" s="45"/>
      <c r="F33" s="45"/>
      <c r="G33" s="45"/>
      <c r="H33" s="45"/>
      <c r="I33" s="11">
        <f>B8</f>
        <v>800</v>
      </c>
      <c r="J33" s="12" t="s">
        <v>21</v>
      </c>
    </row>
    <row r="34" spans="1:11" s="9" customFormat="1" ht="9" customHeight="1" x14ac:dyDescent="0.3">
      <c r="A34" s="10"/>
      <c r="B34" s="10"/>
      <c r="C34" s="10"/>
      <c r="D34" s="10"/>
      <c r="E34" s="10"/>
      <c r="F34" s="10"/>
      <c r="G34" s="10"/>
      <c r="H34" s="10"/>
      <c r="I34" s="11"/>
      <c r="J34" s="12"/>
    </row>
    <row r="35" spans="1:11" s="9" customFormat="1" ht="17.399999999999999" customHeight="1" x14ac:dyDescent="0.3">
      <c r="A35" s="45" t="s">
        <v>29</v>
      </c>
      <c r="B35" s="45"/>
      <c r="C35" s="45"/>
      <c r="D35" s="45"/>
      <c r="E35" s="45"/>
      <c r="F35" s="45"/>
      <c r="G35" s="45"/>
      <c r="H35" s="45"/>
      <c r="I35" s="11">
        <f>B9</f>
        <v>20</v>
      </c>
      <c r="J35" s="12" t="s">
        <v>21</v>
      </c>
    </row>
    <row r="36" spans="1:11" s="9" customFormat="1" ht="9.6" customHeight="1" x14ac:dyDescent="0.3">
      <c r="A36" s="10"/>
      <c r="B36" s="10"/>
      <c r="C36" s="10"/>
      <c r="D36" s="10"/>
      <c r="E36" s="10"/>
      <c r="F36" s="10"/>
      <c r="G36" s="10"/>
      <c r="H36" s="10"/>
      <c r="I36" s="11"/>
      <c r="J36" s="12"/>
    </row>
    <row r="37" spans="1:11" s="9" customFormat="1" ht="17.399999999999999" customHeight="1" x14ac:dyDescent="0.3">
      <c r="A37" s="45" t="s">
        <v>30</v>
      </c>
      <c r="B37" s="45"/>
      <c r="C37" s="45"/>
      <c r="D37" s="45"/>
      <c r="E37" s="45"/>
      <c r="F37" s="45"/>
      <c r="G37" s="45"/>
      <c r="H37" s="45"/>
      <c r="I37" s="48" t="s">
        <v>32</v>
      </c>
      <c r="J37" s="48"/>
    </row>
    <row r="38" spans="1:11" s="9" customFormat="1" ht="10.199999999999999" customHeight="1" x14ac:dyDescent="0.3">
      <c r="A38" s="10"/>
      <c r="B38" s="10"/>
      <c r="C38" s="10"/>
      <c r="D38" s="10"/>
      <c r="E38" s="10"/>
      <c r="F38" s="10"/>
      <c r="G38" s="10"/>
      <c r="H38" s="10"/>
      <c r="I38" s="11"/>
      <c r="J38" s="12"/>
    </row>
    <row r="39" spans="1:11" s="1" customFormat="1" ht="17.399999999999999" x14ac:dyDescent="0.3">
      <c r="A39" s="45" t="s">
        <v>22</v>
      </c>
      <c r="B39" s="45"/>
      <c r="C39" s="45"/>
      <c r="D39" s="45"/>
      <c r="E39" s="45"/>
      <c r="F39" s="45"/>
      <c r="G39" s="45"/>
      <c r="H39" s="45"/>
      <c r="I39" s="3">
        <f>B2</f>
        <v>0.42</v>
      </c>
      <c r="J39" s="12"/>
      <c r="K39" s="9"/>
    </row>
    <row r="40" spans="1:11" s="9" customFormat="1" ht="10.199999999999999" customHeight="1" x14ac:dyDescent="0.3">
      <c r="A40" s="13"/>
      <c r="B40" s="13"/>
      <c r="C40" s="13"/>
      <c r="D40" s="13"/>
      <c r="E40" s="13"/>
      <c r="F40" s="13"/>
      <c r="G40" s="13"/>
      <c r="H40" s="13"/>
      <c r="I40" s="11"/>
      <c r="J40" s="12"/>
    </row>
    <row r="41" spans="1:11" s="1" customFormat="1" ht="17.399999999999999" x14ac:dyDescent="0.3">
      <c r="A41" s="45" t="s">
        <v>23</v>
      </c>
      <c r="B41" s="45"/>
      <c r="C41" s="45"/>
      <c r="D41" s="45"/>
      <c r="E41" s="45"/>
      <c r="F41" s="45"/>
      <c r="G41" s="45"/>
      <c r="H41" s="45"/>
      <c r="I41" s="42">
        <f>C15</f>
        <v>10020.000000000002</v>
      </c>
      <c r="J41" s="12" t="s">
        <v>21</v>
      </c>
      <c r="K41" s="9"/>
    </row>
    <row r="42" spans="1:11" s="9" customFormat="1" ht="10.199999999999999" customHeight="1" x14ac:dyDescent="0.3">
      <c r="A42" s="10"/>
      <c r="B42" s="10"/>
      <c r="C42" s="10"/>
      <c r="D42" s="10"/>
      <c r="E42" s="10"/>
      <c r="F42" s="10"/>
      <c r="G42" s="10"/>
      <c r="H42" s="10"/>
      <c r="I42" s="43"/>
      <c r="J42" s="12"/>
    </row>
    <row r="43" spans="1:11" s="1" customFormat="1" ht="17.399999999999999" x14ac:dyDescent="0.3">
      <c r="A43" s="45" t="s">
        <v>33</v>
      </c>
      <c r="B43" s="45"/>
      <c r="C43" s="45"/>
      <c r="D43" s="45"/>
      <c r="E43" s="45"/>
      <c r="F43" s="45"/>
      <c r="G43" s="45"/>
      <c r="H43" s="45"/>
      <c r="I43" s="42">
        <f>L27</f>
        <v>86173.867334844501</v>
      </c>
      <c r="J43" s="12" t="s">
        <v>21</v>
      </c>
      <c r="K43" s="9"/>
    </row>
    <row r="44" spans="1:11" s="9" customFormat="1" ht="10.199999999999999" customHeight="1" x14ac:dyDescent="0.3">
      <c r="A44" s="10"/>
      <c r="B44" s="10"/>
      <c r="C44" s="10"/>
      <c r="D44" s="10"/>
      <c r="E44" s="10"/>
      <c r="F44" s="10"/>
      <c r="G44" s="10"/>
      <c r="H44" s="10"/>
      <c r="I44" s="43"/>
      <c r="J44" s="12"/>
    </row>
    <row r="45" spans="1:11" s="1" customFormat="1" ht="17.399999999999999" x14ac:dyDescent="0.3">
      <c r="A45" s="45" t="s">
        <v>34</v>
      </c>
      <c r="B45" s="45"/>
      <c r="C45" s="45"/>
      <c r="D45" s="45"/>
      <c r="E45" s="45"/>
      <c r="F45" s="45"/>
      <c r="G45" s="45"/>
      <c r="H45" s="45"/>
      <c r="I45" s="42">
        <f>K27</f>
        <v>286173.86733484449</v>
      </c>
      <c r="J45" s="12" t="s">
        <v>21</v>
      </c>
      <c r="K45" s="9"/>
    </row>
    <row r="46" spans="1:11" s="9" customFormat="1" ht="10.199999999999999" customHeight="1" x14ac:dyDescent="0.3">
      <c r="A46" s="10"/>
      <c r="B46" s="10"/>
      <c r="C46" s="10"/>
      <c r="D46" s="10"/>
      <c r="E46" s="10"/>
      <c r="F46" s="10"/>
      <c r="G46" s="10"/>
      <c r="H46" s="10"/>
      <c r="I46" s="11"/>
      <c r="J46" s="12"/>
    </row>
    <row r="47" spans="1:11" s="1" customFormat="1" ht="17.399999999999999" x14ac:dyDescent="0.3">
      <c r="A47" s="45" t="s">
        <v>35</v>
      </c>
      <c r="B47" s="45"/>
      <c r="C47" s="45"/>
      <c r="D47" s="45"/>
      <c r="E47" s="45"/>
      <c r="F47" s="45"/>
      <c r="G47" s="45"/>
      <c r="H47" s="45"/>
      <c r="I47" s="4">
        <f>J27</f>
        <v>0.60315733551979078</v>
      </c>
      <c r="J47" s="12"/>
      <c r="K47" s="9"/>
    </row>
    <row r="48" spans="1:11" s="1" customFormat="1" ht="21" customHeight="1" x14ac:dyDescent="0.35">
      <c r="A48" s="5"/>
      <c r="B48" s="5"/>
      <c r="C48" s="5"/>
      <c r="D48" s="5"/>
      <c r="E48" s="6"/>
      <c r="F48" s="7"/>
      <c r="G48" s="8"/>
      <c r="H48" s="5"/>
      <c r="I48" s="5"/>
      <c r="J48" s="9"/>
    </row>
    <row r="49" spans="1:10" s="1" customFormat="1" ht="117" customHeight="1" x14ac:dyDescent="0.2">
      <c r="A49" s="47" t="s">
        <v>31</v>
      </c>
      <c r="B49" s="47"/>
      <c r="C49" s="47"/>
      <c r="D49" s="47"/>
      <c r="E49" s="47"/>
      <c r="F49" s="47"/>
      <c r="G49" s="47"/>
      <c r="H49" s="47"/>
      <c r="I49" s="47"/>
      <c r="J49" s="47"/>
    </row>
    <row r="50" spans="1:10" s="1" customFormat="1" ht="40.200000000000003" customHeight="1" x14ac:dyDescent="0.2">
      <c r="A50" s="46" t="s">
        <v>24</v>
      </c>
      <c r="B50" s="46"/>
      <c r="C50" s="46"/>
      <c r="D50" s="46"/>
      <c r="E50" s="46"/>
      <c r="F50" s="46"/>
      <c r="G50" s="46"/>
      <c r="H50" s="46"/>
      <c r="I50" s="46"/>
      <c r="J50" s="46"/>
    </row>
    <row r="51" spans="1:10" hidden="1" x14ac:dyDescent="0.3"/>
  </sheetData>
  <sheetProtection password="CC99" sheet="1" objects="1" scenarios="1" selectLockedCells="1"/>
  <mergeCells count="14">
    <mergeCell ref="A31:H31"/>
    <mergeCell ref="A39:H39"/>
    <mergeCell ref="A50:J50"/>
    <mergeCell ref="A49:J49"/>
    <mergeCell ref="A41:H41"/>
    <mergeCell ref="A43:H43"/>
    <mergeCell ref="A45:H45"/>
    <mergeCell ref="A47:H47"/>
    <mergeCell ref="A33:H33"/>
    <mergeCell ref="A35:H35"/>
    <mergeCell ref="A37:H37"/>
    <mergeCell ref="I37:J37"/>
    <mergeCell ref="C10:D10"/>
    <mergeCell ref="E1:E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Модель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2022-07-13T05:23:53Z</dcterms:modified>
</cp:coreProperties>
</file>