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9416" windowHeight="1101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I8" i="1"/>
  <c r="I10" i="1" l="1"/>
  <c r="I9" i="1"/>
  <c r="AK10" i="1" l="1"/>
  <c r="AK9" i="1"/>
  <c r="AK8" i="1"/>
  <c r="AL10" i="1"/>
  <c r="AL9" i="1"/>
  <c r="AL8" i="1"/>
  <c r="AH8" i="1"/>
  <c r="O8" i="1" s="1"/>
  <c r="AE8" i="1"/>
  <c r="AH10" i="1"/>
  <c r="AH9" i="1"/>
  <c r="AI10" i="1"/>
  <c r="AI9" i="1"/>
  <c r="AI8" i="1"/>
  <c r="AE10" i="1"/>
  <c r="AE9" i="1"/>
  <c r="AF10" i="1"/>
  <c r="AF9" i="1"/>
  <c r="AF8" i="1"/>
  <c r="AC10" i="1"/>
  <c r="AC9" i="1"/>
  <c r="AC8" i="1"/>
  <c r="O22" i="1"/>
  <c r="O21" i="1"/>
  <c r="O20" i="1"/>
  <c r="I20" i="1"/>
  <c r="Q20" i="1" l="1"/>
  <c r="Q11" i="1" l="1"/>
  <c r="Q7" i="1"/>
  <c r="Q10" i="1" l="1"/>
  <c r="Q9" i="1"/>
  <c r="Q8" i="1" l="1"/>
  <c r="AD10" i="1"/>
  <c r="AD9" i="1"/>
  <c r="AD8" i="1"/>
  <c r="I21" i="1" l="1"/>
  <c r="Q21" i="1" s="1"/>
  <c r="I22" i="1"/>
  <c r="Q22" i="1" s="1"/>
  <c r="J9" i="4" s="1"/>
  <c r="J22" i="4" l="1"/>
  <c r="AD14" i="1"/>
  <c r="AD13" i="1"/>
  <c r="AD12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J9" i="1"/>
  <c r="R9" i="1" s="1"/>
  <c r="N8" i="1"/>
  <c r="L8" i="1"/>
  <c r="J20" i="1"/>
  <c r="J11" i="1"/>
  <c r="R11" i="1" s="1"/>
  <c r="N7" i="1"/>
  <c r="L7" i="1"/>
  <c r="J7" i="1"/>
  <c r="R7" i="1" s="1"/>
  <c r="J22" i="1"/>
  <c r="N10" i="1"/>
  <c r="L10" i="1"/>
  <c r="J10" i="1"/>
  <c r="R22" i="1" l="1"/>
  <c r="P22" i="1"/>
  <c r="R20" i="1"/>
  <c r="P20" i="1"/>
  <c r="R21" i="1"/>
  <c r="P21" i="1"/>
  <c r="R10" i="1"/>
  <c r="J11" i="4" l="1"/>
  <c r="J14" i="4" s="1"/>
  <c r="J18" i="4" l="1"/>
</calcChain>
</file>

<file path=xl/sharedStrings.xml><?xml version="1.0" encoding="utf-8"?>
<sst xmlns="http://schemas.openxmlformats.org/spreadsheetml/2006/main" count="122" uniqueCount="57">
  <si>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</si>
  <si>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</si>
  <si>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</si>
  <si>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</si>
  <si>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</si>
  <si>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</si>
  <si>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</si>
  <si>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</si>
  <si>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</si>
  <si>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</si>
  <si>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</si>
  <si>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</si>
  <si>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</si>
  <si>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</si>
  <si>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</si>
  <si>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</si>
  <si>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</si>
  <si>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</si>
  <si>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</si>
  <si>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</si>
  <si>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</si>
  <si>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</si>
  <si>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</si>
  <si>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</si>
  <si>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</si>
  <si>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</si>
  <si>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</si>
  <si>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</si>
  <si>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</si>
  <si>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</si>
  <si>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</si>
  <si>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</si>
  <si>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</si>
  <si>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</si>
  <si>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</si>
  <si>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</si>
  <si>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</si>
  <si>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</si>
  <si>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</si>
  <si>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</si>
  <si>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</si>
  <si>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</si>
  <si>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</si>
  <si>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</si>
  <si>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</si>
  <si>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</si>
  <si>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</si>
  <si>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</si>
  <si>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</si>
  <si>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1,00 грн</t>
  </si>
  <si>
    <t>Так</t>
  </si>
  <si>
    <t>так</t>
  </si>
  <si>
    <t>щомісячно/в кінці терміну</t>
  </si>
  <si>
    <t>O.Bank</t>
  </si>
  <si>
    <t>в кінці терміну</t>
  </si>
  <si>
    <t>з  поповненням</t>
  </si>
  <si>
    <t>КАЛЬКУЛЯТОР ПО ДЕПОЗИТУ "О.ДЕПОЗИТ"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</si>
</sst>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 vertical="center"/>
    </xf>
    <xf numFmtId="0" fontId="16" fillId="10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left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1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D45" sqref="D45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44140625" customWidth="1"/>
    <col min="5" max="5" width="7.77734375" customWidth="1"/>
    <col min="6" max="6" width="25.77734375" customWidth="1"/>
    <col min="7" max="7" width="4.77734375" customWidth="1"/>
    <col min="8" max="8" width="23.44140625" customWidth="1"/>
    <col min="9" max="9" width="12.21875" customWidth="1"/>
    <col min="10" max="10" width="13.21875" customWidth="1"/>
    <col min="11" max="11" width="11" customWidth="1"/>
  </cols>
  <sheetData>
    <row r="1" spans="1:18" ht="35.25" customHeight="1" x14ac:dyDescent="0.3">
      <c r="A1" s="10"/>
      <c r="B1" s="59" t="s">
        <v>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0"/>
      <c r="P1" s="10"/>
      <c r="Q1" s="10"/>
      <c r="R1" s="10"/>
    </row>
    <row r="2" spans="1:18" ht="17.399999999999999" x14ac:dyDescent="0.3">
      <c r="A2" s="10"/>
      <c r="B2" s="80" t="s">
        <v>18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0"/>
      <c r="P2" s="10"/>
      <c r="Q2" s="10"/>
      <c r="R2" s="10"/>
    </row>
    <row r="3" spans="1:18" x14ac:dyDescent="0.3">
      <c r="A3" s="10"/>
      <c r="B3" s="81" t="s">
        <v>17</v>
      </c>
      <c r="C3" s="81"/>
      <c r="D3" s="81"/>
      <c r="E3" s="81"/>
      <c r="F3" s="81"/>
      <c r="G3" s="15"/>
      <c r="H3" s="82" t="s">
        <v>42</v>
      </c>
      <c r="I3" s="82"/>
      <c r="J3" s="82"/>
      <c r="K3" s="82"/>
      <c r="L3" s="82"/>
      <c r="M3" s="82"/>
      <c r="N3" s="82"/>
      <c r="O3" s="10"/>
      <c r="P3" s="10"/>
      <c r="Q3" s="10"/>
      <c r="R3" s="10"/>
    </row>
    <row r="4" spans="1:18" x14ac:dyDescent="0.3">
      <c r="A4" s="10"/>
      <c r="B4" s="81" t="s">
        <v>0</v>
      </c>
      <c r="C4" s="81"/>
      <c r="D4" s="81"/>
      <c r="E4" s="81"/>
      <c r="F4" s="81"/>
      <c r="G4" s="14"/>
      <c r="H4" s="83" t="s">
        <v>52</v>
      </c>
      <c r="I4" s="83"/>
      <c r="J4" s="83"/>
      <c r="K4" s="83"/>
      <c r="L4" s="83"/>
      <c r="M4" s="83"/>
      <c r="N4" s="83"/>
      <c r="O4" s="10"/>
      <c r="P4" s="10"/>
      <c r="Q4" s="10"/>
      <c r="R4" s="10"/>
    </row>
    <row r="5" spans="1:18" x14ac:dyDescent="0.3">
      <c r="A5" s="10"/>
      <c r="B5" s="81" t="s">
        <v>1</v>
      </c>
      <c r="C5" s="81"/>
      <c r="D5" s="81"/>
      <c r="E5" s="81"/>
      <c r="F5" s="81"/>
      <c r="G5" s="14"/>
      <c r="H5" s="78" t="s">
        <v>55</v>
      </c>
      <c r="I5" s="78"/>
      <c r="J5" s="78"/>
      <c r="K5" s="78"/>
      <c r="L5" s="78"/>
      <c r="M5" s="78"/>
      <c r="N5" s="78"/>
      <c r="O5" s="10"/>
      <c r="P5" s="10"/>
      <c r="Q5" s="10"/>
      <c r="R5" s="10"/>
    </row>
    <row r="6" spans="1:18" x14ac:dyDescent="0.3">
      <c r="A6" s="10"/>
      <c r="B6" s="81" t="s">
        <v>3</v>
      </c>
      <c r="C6" s="81"/>
      <c r="D6" s="81"/>
      <c r="E6" s="81"/>
      <c r="F6" s="81"/>
      <c r="G6" s="14"/>
      <c r="H6" s="78" t="s">
        <v>49</v>
      </c>
      <c r="I6" s="78"/>
      <c r="J6" s="78"/>
      <c r="K6" s="78"/>
      <c r="L6" s="78"/>
      <c r="M6" s="78"/>
      <c r="N6" s="78"/>
      <c r="O6" s="10"/>
      <c r="P6" s="10"/>
      <c r="Q6" s="10"/>
      <c r="R6" s="10"/>
    </row>
    <row r="7" spans="1:18" x14ac:dyDescent="0.3">
      <c r="A7" s="10"/>
      <c r="B7" s="81" t="s">
        <v>2</v>
      </c>
      <c r="C7" s="81"/>
      <c r="D7" s="81"/>
      <c r="E7" s="81"/>
      <c r="F7" s="81"/>
      <c r="G7" s="14"/>
      <c r="H7" s="78" t="s">
        <v>50</v>
      </c>
      <c r="I7" s="78"/>
      <c r="J7" s="78"/>
      <c r="K7" s="78"/>
      <c r="L7" s="78"/>
      <c r="M7" s="78"/>
      <c r="N7" s="78"/>
      <c r="O7" s="10"/>
      <c r="P7" s="10"/>
      <c r="Q7" s="30"/>
      <c r="R7" s="10"/>
    </row>
    <row r="8" spans="1:18" ht="18" thickBot="1" x14ac:dyDescent="0.35">
      <c r="A8" s="10"/>
      <c r="B8" s="80" t="s">
        <v>19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10"/>
      <c r="P8" s="10"/>
      <c r="Q8" s="10"/>
      <c r="R8" s="10"/>
    </row>
    <row r="9" spans="1:18" ht="23.25" customHeight="1" thickBot="1" x14ac:dyDescent="0.35">
      <c r="A9" s="10"/>
      <c r="B9" s="58" t="s">
        <v>20</v>
      </c>
      <c r="C9" s="58"/>
      <c r="D9" s="58"/>
      <c r="E9" s="24"/>
      <c r="F9" s="17">
        <v>2000000</v>
      </c>
      <c r="G9" s="25"/>
      <c r="H9" s="85" t="s">
        <v>37</v>
      </c>
      <c r="I9" s="86"/>
      <c r="J9" s="87">
        <f>IF(F17="щомісячно",SUMIF(розрахунок!$B$18:$B$23,Калькулятор!F19,розрахунок!$Q$18:$Q$23),SUMIF(розрахунок!$B$18:$B$23,Калькулятор!F19,розрахунок!$O$18:$O$23))</f>
        <v>0.16900000000000001</v>
      </c>
      <c r="K9" s="88"/>
      <c r="L9" s="84"/>
      <c r="M9" s="84"/>
      <c r="N9" s="84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79"/>
      <c r="M10" s="79"/>
      <c r="N10" s="79"/>
      <c r="O10" s="10"/>
      <c r="P10" s="10"/>
      <c r="Q10" s="10"/>
      <c r="R10" s="10"/>
    </row>
    <row r="11" spans="1:18" ht="15.75" customHeight="1" x14ac:dyDescent="0.3">
      <c r="A11" s="10"/>
      <c r="B11" s="58" t="s">
        <v>17</v>
      </c>
      <c r="C11" s="58"/>
      <c r="D11" s="58"/>
      <c r="E11" s="16"/>
      <c r="F11" s="17" t="s">
        <v>42</v>
      </c>
      <c r="G11" s="18"/>
      <c r="H11" s="61" t="s">
        <v>35</v>
      </c>
      <c r="I11" s="62"/>
      <c r="J11" s="63">
        <f>IF(F17="щомісячно",SUMIF(розрахунок!$B$18:$B$23,Калькулятор!F19,розрахунок!$R$18:$R$23),SUMIF(розрахунок!$B$18:$B$23,Калькулятор!F19,розрахунок!$P$18:$P$23))</f>
        <v>331175.34246575343</v>
      </c>
      <c r="K11" s="64"/>
      <c r="L11" s="79"/>
      <c r="M11" s="79"/>
      <c r="N11" s="79"/>
      <c r="O11" s="10"/>
      <c r="P11" s="10"/>
      <c r="Q11" s="10"/>
      <c r="R11" s="10"/>
    </row>
    <row r="12" spans="1:18" ht="5.25" customHeight="1" thickBot="1" x14ac:dyDescent="0.35">
      <c r="A12" s="10"/>
      <c r="B12" s="56"/>
      <c r="C12" s="56"/>
      <c r="D12" s="56"/>
      <c r="E12" s="20"/>
      <c r="F12" s="21"/>
      <c r="G12" s="18"/>
      <c r="H12" s="61"/>
      <c r="I12" s="62"/>
      <c r="J12" s="65"/>
      <c r="K12" s="66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58" t="s">
        <v>34</v>
      </c>
      <c r="C13" s="58"/>
      <c r="D13" s="58"/>
      <c r="E13" s="16"/>
      <c r="F13" s="17" t="s">
        <v>53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8.1" customHeight="1" x14ac:dyDescent="0.3">
      <c r="A14" s="10"/>
      <c r="B14" s="56"/>
      <c r="C14" s="56"/>
      <c r="D14" s="56"/>
      <c r="E14" s="20"/>
      <c r="F14" s="21"/>
      <c r="G14" s="18"/>
      <c r="H14" s="67" t="s">
        <v>36</v>
      </c>
      <c r="I14" s="68"/>
      <c r="J14" s="69">
        <f>J11-(J11*23%)</f>
        <v>255005.01369863015</v>
      </c>
      <c r="K14" s="70"/>
      <c r="L14" s="75"/>
      <c r="M14" s="76"/>
      <c r="N14" s="76"/>
      <c r="O14" s="10"/>
      <c r="P14" s="10"/>
      <c r="Q14" s="10"/>
      <c r="R14" s="10"/>
    </row>
    <row r="15" spans="1:18" ht="14.25" customHeight="1" x14ac:dyDescent="0.3">
      <c r="A15" s="10"/>
      <c r="B15" s="58" t="s">
        <v>15</v>
      </c>
      <c r="C15" s="58"/>
      <c r="D15" s="58"/>
      <c r="E15" s="16"/>
      <c r="F15" s="17" t="s">
        <v>51</v>
      </c>
      <c r="G15" s="18"/>
      <c r="H15" s="67"/>
      <c r="I15" s="68"/>
      <c r="J15" s="71"/>
      <c r="K15" s="72"/>
      <c r="L15" s="76"/>
      <c r="M15" s="76"/>
      <c r="N15" s="76"/>
      <c r="O15" s="10"/>
      <c r="P15" s="10"/>
      <c r="Q15" s="10"/>
      <c r="R15" s="10"/>
    </row>
    <row r="16" spans="1:18" ht="5.25" customHeight="1" thickBot="1" x14ac:dyDescent="0.35">
      <c r="A16" s="10"/>
      <c r="B16" s="56"/>
      <c r="C16" s="56"/>
      <c r="D16" s="56"/>
      <c r="E16" s="20"/>
      <c r="F16" s="21"/>
      <c r="G16" s="18"/>
      <c r="H16" s="67"/>
      <c r="I16" s="68"/>
      <c r="J16" s="73"/>
      <c r="K16" s="74"/>
      <c r="L16" s="76"/>
      <c r="M16" s="76"/>
      <c r="N16" s="76"/>
      <c r="O16" s="10"/>
      <c r="P16" s="10"/>
      <c r="Q16" s="10"/>
      <c r="R16" s="10"/>
    </row>
    <row r="17" spans="1:18" ht="15.6" thickBot="1" x14ac:dyDescent="0.35">
      <c r="A17" s="10"/>
      <c r="B17" s="57" t="s">
        <v>0</v>
      </c>
      <c r="C17" s="57"/>
      <c r="D17" s="57"/>
      <c r="E17" s="16"/>
      <c r="F17" s="17" t="s">
        <v>54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6"/>
      <c r="C18" s="56"/>
      <c r="D18" s="56"/>
      <c r="E18" s="20"/>
      <c r="F18" s="21"/>
      <c r="G18" s="18"/>
      <c r="H18" s="67" t="s">
        <v>38</v>
      </c>
      <c r="I18" s="68"/>
      <c r="J18" s="69">
        <f>J11-J14</f>
        <v>76170.328767123283</v>
      </c>
      <c r="K18" s="70"/>
      <c r="L18" s="77"/>
      <c r="M18" s="77"/>
      <c r="N18" s="77"/>
      <c r="O18" s="10"/>
      <c r="P18" s="10"/>
      <c r="Q18" s="10"/>
      <c r="R18" s="10"/>
    </row>
    <row r="19" spans="1:18" x14ac:dyDescent="0.3">
      <c r="A19" s="10"/>
      <c r="B19" s="57" t="s">
        <v>44</v>
      </c>
      <c r="C19" s="57"/>
      <c r="D19" s="57"/>
      <c r="E19" s="16"/>
      <c r="F19" s="17">
        <v>12</v>
      </c>
      <c r="G19" s="18"/>
      <c r="H19" s="67"/>
      <c r="I19" s="68"/>
      <c r="J19" s="71"/>
      <c r="K19" s="72"/>
      <c r="L19" s="77"/>
      <c r="M19" s="77"/>
      <c r="N19" s="77"/>
      <c r="O19" s="10"/>
      <c r="P19" s="10"/>
      <c r="Q19" s="10"/>
      <c r="R19" s="10"/>
    </row>
    <row r="20" spans="1:18" ht="5.25" customHeight="1" thickBot="1" x14ac:dyDescent="0.35">
      <c r="A20" s="10"/>
      <c r="B20" s="56"/>
      <c r="C20" s="56"/>
      <c r="D20" s="56"/>
      <c r="E20" s="20"/>
      <c r="F20" s="21"/>
      <c r="G20" s="18"/>
      <c r="H20" s="67"/>
      <c r="I20" s="68"/>
      <c r="J20" s="73"/>
      <c r="K20" s="74"/>
      <c r="L20" s="77"/>
      <c r="M20" s="77"/>
      <c r="N20" s="77"/>
      <c r="O20" s="10"/>
      <c r="P20" s="10"/>
      <c r="Q20" s="10"/>
      <c r="R20" s="10"/>
    </row>
    <row r="21" spans="1:18" ht="16.2" thickBot="1" x14ac:dyDescent="0.35">
      <c r="A21" s="10"/>
      <c r="B21" s="57" t="s">
        <v>14</v>
      </c>
      <c r="C21" s="57"/>
      <c r="D21" s="57"/>
      <c r="E21" s="16"/>
      <c r="F21" s="23">
        <v>46058</v>
      </c>
      <c r="G21" s="18"/>
      <c r="H21" s="50"/>
      <c r="I21" s="50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51" t="s">
        <v>39</v>
      </c>
      <c r="I22" s="51"/>
      <c r="J22" s="52">
        <f>J9*0.77</f>
        <v>0.13013000000000002</v>
      </c>
      <c r="K22" s="53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47" t="s">
        <v>41</v>
      </c>
      <c r="I24" s="47"/>
      <c r="J24" s="48">
        <v>0</v>
      </c>
      <c r="K24" s="49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60"/>
      <c r="C25" s="60"/>
      <c r="D25" s="60"/>
      <c r="E25" s="13"/>
      <c r="F25" s="11"/>
      <c r="G25" s="11"/>
      <c r="H25" s="47"/>
      <c r="I25" s="47"/>
      <c r="J25" s="54"/>
      <c r="K25" s="55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44" t="s">
        <v>40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17:D17"/>
    <mergeCell ref="B26:N26"/>
    <mergeCell ref="H24:I24"/>
    <mergeCell ref="J24:K24"/>
    <mergeCell ref="H21:I21"/>
    <mergeCell ref="H22:I22"/>
    <mergeCell ref="J22:K22"/>
    <mergeCell ref="H25:I25"/>
    <mergeCell ref="J25:K25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"щомісячно, в кінці терміну"</formula1>
    </dataValidation>
    <dataValidation type="list" allowBlank="1" showInputMessage="1" showErrorMessage="1" sqref="F13">
      <formula1>"O.Bank"</formula1>
    </dataValidation>
    <dataValidation type="list" allowBlank="1" showInputMessage="1" showErrorMessage="1" sqref="F19">
      <formula1>"6,9,12"</formula1>
    </dataValidation>
    <dataValidation type="whole" allowBlank="1" showInputMessage="1" showErrorMessage="1" sqref="F9">
      <formula1>1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opLeftCell="G1" zoomScale="70" zoomScaleNormal="70" workbookViewId="0">
      <selection activeCell="AF14" sqref="AF14"/>
    </sheetView>
  </sheetViews>
  <sheetFormatPr defaultRowHeight="14.4" outlineLevelCol="1" x14ac:dyDescent="0.3"/>
  <cols>
    <col min="1" max="1" width="30.21875" customWidth="1"/>
    <col min="2" max="2" width="4.21875" customWidth="1" outlineLevel="1"/>
    <col min="3" max="3" width="11.77734375" customWidth="1"/>
    <col min="4" max="8" width="12.441406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5" customWidth="1" outlineLevel="1"/>
    <col min="22" max="23" width="9.21875" customWidth="1" outlineLevel="1"/>
    <col min="28" max="28" width="11.5546875" customWidth="1"/>
    <col min="30" max="30" width="11.77734375" customWidth="1"/>
    <col min="31" max="31" width="9.88671875" customWidth="1"/>
    <col min="32" max="32" width="12.21875" customWidth="1"/>
  </cols>
  <sheetData>
    <row r="1" spans="1:38" ht="18.75" customHeight="1" x14ac:dyDescent="0.3">
      <c r="A1" s="95" t="s">
        <v>4</v>
      </c>
      <c r="B1" s="102"/>
      <c r="C1" s="99" t="s">
        <v>13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AC1" s="31"/>
      <c r="AD1" s="31"/>
    </row>
    <row r="2" spans="1:38" ht="16.5" customHeight="1" x14ac:dyDescent="0.3">
      <c r="A2" s="95"/>
      <c r="B2" s="103"/>
      <c r="C2" s="89" t="s">
        <v>11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101" t="s">
        <v>16</v>
      </c>
      <c r="P2" s="101"/>
      <c r="Q2" s="101"/>
      <c r="R2" s="101"/>
    </row>
    <row r="3" spans="1:38" ht="16.5" customHeight="1" x14ac:dyDescent="0.3">
      <c r="A3" s="95"/>
      <c r="B3" s="103"/>
      <c r="C3" s="92" t="s">
        <v>32</v>
      </c>
      <c r="D3" s="92"/>
      <c r="E3" s="92"/>
      <c r="F3" s="92"/>
      <c r="G3" s="92"/>
      <c r="H3" s="92"/>
      <c r="I3" s="92" t="s">
        <v>33</v>
      </c>
      <c r="J3" s="92"/>
      <c r="K3" s="92"/>
      <c r="L3" s="92"/>
      <c r="M3" s="92"/>
      <c r="N3" s="92"/>
      <c r="O3" s="92" t="s">
        <v>9</v>
      </c>
      <c r="P3" s="92"/>
      <c r="Q3" s="92" t="s">
        <v>10</v>
      </c>
      <c r="R3" s="92"/>
    </row>
    <row r="4" spans="1:38" ht="18" customHeight="1" x14ac:dyDescent="0.3">
      <c r="A4" s="95"/>
      <c r="B4" s="103"/>
      <c r="C4" s="100" t="s">
        <v>21</v>
      </c>
      <c r="D4" s="100"/>
      <c r="E4" s="93" t="s">
        <v>22</v>
      </c>
      <c r="F4" s="94"/>
      <c r="G4" s="93" t="s">
        <v>23</v>
      </c>
      <c r="H4" s="94"/>
      <c r="I4" s="100" t="s">
        <v>21</v>
      </c>
      <c r="J4" s="100"/>
      <c r="K4" s="93" t="s">
        <v>22</v>
      </c>
      <c r="L4" s="94"/>
      <c r="M4" s="93" t="s">
        <v>23</v>
      </c>
      <c r="N4" s="94"/>
      <c r="O4" s="93" t="s">
        <v>21</v>
      </c>
      <c r="P4" s="106"/>
      <c r="Q4" s="106"/>
      <c r="R4" s="94"/>
    </row>
    <row r="5" spans="1:38" ht="37.5" customHeight="1" x14ac:dyDescent="0.3">
      <c r="A5" s="95"/>
      <c r="B5" s="104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46058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46086</v>
      </c>
      <c r="V6">
        <f>U6-U5</f>
        <v>28</v>
      </c>
      <c r="W6">
        <f>V6-V5</f>
        <v>28</v>
      </c>
      <c r="AA6" s="107" t="s">
        <v>28</v>
      </c>
      <c r="AB6" s="107"/>
      <c r="AC6" s="105" t="s">
        <v>45</v>
      </c>
      <c r="AD6" s="105"/>
      <c r="AE6" s="105" t="s">
        <v>46</v>
      </c>
      <c r="AF6" s="105"/>
      <c r="AH6" s="105" t="s">
        <v>47</v>
      </c>
      <c r="AI6" s="105"/>
      <c r="AK6" s="105" t="s">
        <v>48</v>
      </c>
      <c r="AL6" s="105"/>
    </row>
    <row r="7" spans="1:38" x14ac:dyDescent="0.3">
      <c r="A7" s="2" t="s">
        <v>43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64438.356164383556</v>
      </c>
      <c r="K7" s="29">
        <v>5.0000000000000001E-3</v>
      </c>
      <c r="L7" s="9">
        <f>Калькулятор!$F$9*розрахунок!K7/365*(W8-2)</f>
        <v>2684.9315068493152</v>
      </c>
      <c r="M7" s="29">
        <v>4.0000000000000001E-3</v>
      </c>
      <c r="N7" s="9">
        <f>Калькулятор!$F$9*розрахунок!M7/365*(W8-2)</f>
        <v>2147.9452054794519</v>
      </c>
      <c r="O7" s="3"/>
      <c r="P7" s="5"/>
      <c r="Q7" s="3">
        <f t="shared" ref="Q7:R11" si="1">I7</f>
        <v>0.12</v>
      </c>
      <c r="R7" s="9">
        <f t="shared" si="1"/>
        <v>64438.356164383556</v>
      </c>
      <c r="T7">
        <v>2</v>
      </c>
      <c r="U7" s="1">
        <f t="shared" si="0"/>
        <v>46117</v>
      </c>
      <c r="V7">
        <f t="shared" ref="V7:V29" si="2">U7-U6</f>
        <v>31</v>
      </c>
      <c r="AA7" t="s">
        <v>26</v>
      </c>
      <c r="AB7" t="s">
        <v>27</v>
      </c>
      <c r="AC7" t="s">
        <v>26</v>
      </c>
      <c r="AD7" t="s">
        <v>27</v>
      </c>
      <c r="AE7" t="s">
        <v>26</v>
      </c>
      <c r="AF7" t="s">
        <v>27</v>
      </c>
      <c r="AH7" t="s">
        <v>26</v>
      </c>
      <c r="AI7" t="s">
        <v>27</v>
      </c>
      <c r="AK7" t="s">
        <v>26</v>
      </c>
      <c r="AL7" t="s">
        <v>27</v>
      </c>
    </row>
    <row r="8" spans="1:38" x14ac:dyDescent="0.3">
      <c r="A8" s="2" t="s">
        <v>30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0.16300000000000001</v>
      </c>
      <c r="J8" s="5">
        <f>(Калькулятор!$F$9*розрахунок!I8/365*(W11-2))</f>
        <v>159873.97260273973</v>
      </c>
      <c r="K8" s="29">
        <v>5.0000000000000001E-3</v>
      </c>
      <c r="L8" s="9">
        <f>Калькулятор!$F$9*розрахунок!K8/365*(W11-2)</f>
        <v>4904.1095890410961</v>
      </c>
      <c r="M8" s="29">
        <v>4.0000000000000001E-3</v>
      </c>
      <c r="N8" s="9">
        <f>Калькулятор!$F$9*розрахунок!M8/365*(W11-2)</f>
        <v>3923.2876712328766</v>
      </c>
      <c r="O8" s="42">
        <f>IF(Калькулятор!$F$9&gt;=2000000,AK8,IF(Калькулятор!$F$9&gt;=500000,AH8,IF(Калькулятор!$F$9&gt;=200000,AE8,IF(Калькулятор!$F$9&gt;=100000,AC8,AA8))))</f>
        <v>0.16550000000000001</v>
      </c>
      <c r="P8" s="5"/>
      <c r="Q8" s="3">
        <f t="shared" si="1"/>
        <v>0.16300000000000001</v>
      </c>
      <c r="R8" s="9">
        <f t="shared" si="1"/>
        <v>159873.97260273973</v>
      </c>
      <c r="T8">
        <v>3</v>
      </c>
      <c r="U8" s="1">
        <f t="shared" si="0"/>
        <v>46147</v>
      </c>
      <c r="V8">
        <f t="shared" si="2"/>
        <v>30</v>
      </c>
      <c r="W8">
        <v>100</v>
      </c>
      <c r="Z8" s="34">
        <v>6</v>
      </c>
      <c r="AA8" s="3">
        <v>0.16250000000000001</v>
      </c>
      <c r="AB8" s="3">
        <v>0.16</v>
      </c>
      <c r="AC8" s="33">
        <f>AA8</f>
        <v>0.16250000000000001</v>
      </c>
      <c r="AD8" s="33">
        <f>AB8</f>
        <v>0.16</v>
      </c>
      <c r="AE8" s="108">
        <f>AA8+0.1%</f>
        <v>0.16350000000000001</v>
      </c>
      <c r="AF8" s="33">
        <f>AB8+0.1%</f>
        <v>0.161</v>
      </c>
      <c r="AH8" s="108">
        <f>AA8+0.2%</f>
        <v>0.16450000000000001</v>
      </c>
      <c r="AI8" s="33">
        <f>AB8+0.2%</f>
        <v>0.16200000000000001</v>
      </c>
      <c r="AK8" s="108">
        <f>AA8+0.3%</f>
        <v>0.16550000000000001</v>
      </c>
      <c r="AL8" s="33">
        <f>AB8+0.3%</f>
        <v>0.16300000000000001</v>
      </c>
    </row>
    <row r="9" spans="1:38" x14ac:dyDescent="0.3">
      <c r="A9" s="2" t="s">
        <v>31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0.16400000000000001</v>
      </c>
      <c r="J9" s="5">
        <f>Калькулятор!$F$9*розрахунок!I9/365*(W14-2)</f>
        <v>243528.76712328769</v>
      </c>
      <c r="K9" s="29">
        <v>5.0000000000000001E-3</v>
      </c>
      <c r="L9" s="9">
        <f>Калькулятор!$F$9*розрахунок!K9/365*(W14-2)</f>
        <v>7424.6575342465749</v>
      </c>
      <c r="M9" s="29">
        <v>4.0000000000000001E-3</v>
      </c>
      <c r="N9" s="9">
        <f>Калькулятор!$F$9*розрахунок!M9/365*(W14-2)</f>
        <v>5939.7260273972597</v>
      </c>
      <c r="O9" s="42">
        <f>IF(Калькулятор!$F$9&gt;=2000000,AK9,IF(Калькулятор!$F$9&gt;=500000,AH9,IF(Калькулятор!$F$9&gt;=200000,AE9,IF(Калькулятор!$F$9&gt;=100000,AC9,AA9))))</f>
        <v>0.16650000000000001</v>
      </c>
      <c r="P9" s="5"/>
      <c r="Q9" s="3">
        <f t="shared" si="1"/>
        <v>0.16400000000000001</v>
      </c>
      <c r="R9" s="9">
        <f t="shared" si="1"/>
        <v>243528.76712328769</v>
      </c>
      <c r="T9">
        <v>4</v>
      </c>
      <c r="U9" s="1">
        <f t="shared" si="0"/>
        <v>46178</v>
      </c>
      <c r="V9">
        <f t="shared" si="2"/>
        <v>31</v>
      </c>
      <c r="Z9" s="34">
        <v>9</v>
      </c>
      <c r="AA9" s="3">
        <v>0.16350000000000001</v>
      </c>
      <c r="AB9" s="3">
        <v>0.161</v>
      </c>
      <c r="AC9" s="33">
        <f>AA9</f>
        <v>0.16350000000000001</v>
      </c>
      <c r="AD9" s="33">
        <f>AB9</f>
        <v>0.161</v>
      </c>
      <c r="AE9" s="33">
        <f>AA9+0.1%</f>
        <v>0.16450000000000001</v>
      </c>
      <c r="AF9" s="33">
        <f>AB9+0.1%</f>
        <v>0.16200000000000001</v>
      </c>
      <c r="AH9" s="33">
        <f>AA9+0.2%</f>
        <v>0.16550000000000001</v>
      </c>
      <c r="AI9" s="33">
        <f>AB9+0.2%</f>
        <v>0.16300000000000001</v>
      </c>
      <c r="AK9" s="33">
        <f>AA9+0.3%</f>
        <v>0.16650000000000001</v>
      </c>
      <c r="AL9" s="33">
        <f>AB9+0.3%</f>
        <v>0.16400000000000001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0.16650000000000001</v>
      </c>
      <c r="J10" s="5">
        <f>Калькулятор!$F$9*розрахунок!I10/365*(W18-2)</f>
        <v>331175.34246575343</v>
      </c>
      <c r="K10" s="29">
        <v>5.0000000000000001E-3</v>
      </c>
      <c r="L10" s="9">
        <f>Калькулятор!$F$9*розрахунок!K10/365*(W18-2)</f>
        <v>9945.2054794520554</v>
      </c>
      <c r="M10" s="29">
        <v>4.0000000000000001E-3</v>
      </c>
      <c r="N10" s="9">
        <f>Калькулятор!$F$9*розрахунок!M10/365*(W18-2)</f>
        <v>7956.1643835616433</v>
      </c>
      <c r="O10" s="42">
        <f>IF(Калькулятор!$F$9&gt;=2000000,AK10,IF(Калькулятор!$F$9&gt;=500000,AH10,IF(Калькулятор!$F$9&gt;=200000,AE10,IF(Калькулятор!$F$9&gt;=100000,AC10,AA10))))</f>
        <v>0.16900000000000001</v>
      </c>
      <c r="P10" s="5"/>
      <c r="Q10" s="3">
        <f t="shared" si="1"/>
        <v>0.16650000000000001</v>
      </c>
      <c r="R10" s="9">
        <f t="shared" si="1"/>
        <v>331175.34246575343</v>
      </c>
      <c r="T10">
        <v>5</v>
      </c>
      <c r="U10" s="1">
        <f t="shared" si="0"/>
        <v>46208</v>
      </c>
      <c r="V10">
        <f t="shared" si="2"/>
        <v>30</v>
      </c>
      <c r="Z10" s="34">
        <v>12</v>
      </c>
      <c r="AA10" s="3">
        <v>0.16600000000000001</v>
      </c>
      <c r="AB10" s="3">
        <v>0.16350000000000001</v>
      </c>
      <c r="AC10" s="33">
        <f>AA10</f>
        <v>0.16600000000000001</v>
      </c>
      <c r="AD10" s="33">
        <f>AB10</f>
        <v>0.16350000000000001</v>
      </c>
      <c r="AE10" s="33">
        <f>AA10+0.1%</f>
        <v>0.16700000000000001</v>
      </c>
      <c r="AF10" s="33">
        <f>AB10+0.1%</f>
        <v>0.16450000000000001</v>
      </c>
      <c r="AH10" s="33">
        <f>AA10+0.2%</f>
        <v>0.16800000000000001</v>
      </c>
      <c r="AI10" s="33">
        <f>AB10+0.2%</f>
        <v>0.16550000000000001</v>
      </c>
      <c r="AK10" s="33">
        <f>AA10+0.3%</f>
        <v>0.16900000000000001</v>
      </c>
      <c r="AL10" s="33">
        <f>AB10+0.3%</f>
        <v>0.16650000000000001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454575.34246575343</v>
      </c>
      <c r="K11" s="29"/>
      <c r="L11" s="9"/>
      <c r="M11" s="29"/>
      <c r="N11" s="9"/>
      <c r="O11" s="3" t="s">
        <v>24</v>
      </c>
      <c r="P11" s="5" t="s">
        <v>24</v>
      </c>
      <c r="Q11" s="3">
        <f t="shared" si="1"/>
        <v>0.1525</v>
      </c>
      <c r="R11" s="9">
        <f t="shared" si="1"/>
        <v>454575.34246575343</v>
      </c>
      <c r="T11">
        <v>6</v>
      </c>
      <c r="U11" s="1">
        <f t="shared" si="0"/>
        <v>46239</v>
      </c>
      <c r="V11">
        <f t="shared" si="2"/>
        <v>31</v>
      </c>
      <c r="W11">
        <f>SUM(V6:V11)</f>
        <v>181</v>
      </c>
      <c r="AC11" s="105" t="s">
        <v>25</v>
      </c>
      <c r="AD11" s="105"/>
    </row>
    <row r="12" spans="1:38" ht="15" customHeigh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T12">
        <v>7</v>
      </c>
      <c r="U12" s="1">
        <f t="shared" si="0"/>
        <v>46270</v>
      </c>
      <c r="V12">
        <f>U12-U11</f>
        <v>31</v>
      </c>
      <c r="AC12" s="33"/>
      <c r="AD12" s="33">
        <f>AB8+0.25%</f>
        <v>0.16250000000000001</v>
      </c>
      <c r="AE12" s="33"/>
      <c r="AF12" s="33"/>
    </row>
    <row r="13" spans="1:38" x14ac:dyDescent="0.3">
      <c r="A13" s="95" t="s">
        <v>4</v>
      </c>
      <c r="B13" s="102"/>
      <c r="C13" s="99" t="s">
        <v>53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T13">
        <v>8</v>
      </c>
      <c r="U13" s="1">
        <f t="shared" si="0"/>
        <v>46300</v>
      </c>
      <c r="V13">
        <f t="shared" si="2"/>
        <v>30</v>
      </c>
      <c r="AC13" s="33"/>
      <c r="AD13" s="33">
        <f>AB9+0.25%</f>
        <v>0.16350000000000001</v>
      </c>
      <c r="AE13" s="33"/>
      <c r="AF13" s="33"/>
    </row>
    <row r="14" spans="1:38" x14ac:dyDescent="0.3">
      <c r="A14" s="95"/>
      <c r="B14" s="103"/>
      <c r="C14" s="89" t="s">
        <v>11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101" t="s">
        <v>16</v>
      </c>
      <c r="P14" s="101"/>
      <c r="Q14" s="101"/>
      <c r="R14" s="101"/>
      <c r="T14">
        <v>9</v>
      </c>
      <c r="U14" s="1">
        <f t="shared" si="0"/>
        <v>46331</v>
      </c>
      <c r="V14">
        <f t="shared" si="2"/>
        <v>31</v>
      </c>
      <c r="W14">
        <f>SUM(V6:V14)</f>
        <v>273</v>
      </c>
      <c r="AC14" s="33"/>
      <c r="AD14" s="33">
        <f>AB10+0.25%</f>
        <v>0.16600000000000001</v>
      </c>
      <c r="AE14" s="33"/>
      <c r="AF14" s="33"/>
    </row>
    <row r="15" spans="1:38" x14ac:dyDescent="0.3">
      <c r="A15" s="95"/>
      <c r="B15" s="103"/>
      <c r="C15" s="92" t="s">
        <v>32</v>
      </c>
      <c r="D15" s="92"/>
      <c r="E15" s="92"/>
      <c r="F15" s="92"/>
      <c r="G15" s="92"/>
      <c r="H15" s="92"/>
      <c r="I15" s="92" t="s">
        <v>33</v>
      </c>
      <c r="J15" s="92"/>
      <c r="K15" s="92"/>
      <c r="L15" s="92"/>
      <c r="M15" s="92"/>
      <c r="N15" s="92"/>
      <c r="O15" s="92" t="s">
        <v>9</v>
      </c>
      <c r="P15" s="92"/>
      <c r="Q15" s="92" t="s">
        <v>10</v>
      </c>
      <c r="R15" s="92"/>
      <c r="T15">
        <v>10</v>
      </c>
      <c r="U15" s="1">
        <f t="shared" ref="U15:U29" si="3">EDATE($U$5,T15)</f>
        <v>46361</v>
      </c>
      <c r="AC15" s="32"/>
      <c r="AD15" s="32"/>
      <c r="AE15" s="32"/>
      <c r="AF15" s="32"/>
    </row>
    <row r="16" spans="1:38" x14ac:dyDescent="0.3">
      <c r="A16" s="95"/>
      <c r="B16" s="103"/>
      <c r="C16" s="100" t="s">
        <v>21</v>
      </c>
      <c r="D16" s="100"/>
      <c r="E16" s="93" t="s">
        <v>22</v>
      </c>
      <c r="F16" s="94"/>
      <c r="G16" s="93" t="s">
        <v>23</v>
      </c>
      <c r="H16" s="94"/>
      <c r="I16" s="100" t="s">
        <v>21</v>
      </c>
      <c r="J16" s="100"/>
      <c r="K16" s="93" t="s">
        <v>22</v>
      </c>
      <c r="L16" s="94"/>
      <c r="M16" s="93" t="s">
        <v>23</v>
      </c>
      <c r="N16" s="94"/>
      <c r="O16" s="93" t="s">
        <v>21</v>
      </c>
      <c r="P16" s="106"/>
      <c r="Q16" s="106"/>
      <c r="R16" s="94"/>
      <c r="T16">
        <v>11</v>
      </c>
      <c r="U16" s="1">
        <f t="shared" si="3"/>
        <v>46392</v>
      </c>
      <c r="V16">
        <f>U16-U14</f>
        <v>61</v>
      </c>
    </row>
    <row r="17" spans="1:23" ht="28.8" x14ac:dyDescent="0.3">
      <c r="A17" s="95"/>
      <c r="B17" s="104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46423</v>
      </c>
      <c r="V17">
        <f t="shared" si="2"/>
        <v>31</v>
      </c>
      <c r="W17">
        <f>SUM(V6:V17)</f>
        <v>365</v>
      </c>
    </row>
    <row r="18" spans="1:23" x14ac:dyDescent="0.3">
      <c r="A18" s="2" t="s">
        <v>29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46451</v>
      </c>
      <c r="V18">
        <f t="shared" si="2"/>
        <v>28</v>
      </c>
      <c r="W18">
        <f>SUM(V6:V17)</f>
        <v>365</v>
      </c>
    </row>
    <row r="19" spans="1:23" x14ac:dyDescent="0.3">
      <c r="A19" s="2" t="s">
        <v>43</v>
      </c>
      <c r="B19" s="2">
        <v>100</v>
      </c>
      <c r="C19" s="3"/>
      <c r="D19" s="5"/>
      <c r="E19" s="3"/>
      <c r="F19" s="5"/>
      <c r="G19" s="3"/>
      <c r="H19" s="5"/>
      <c r="I19" s="3"/>
      <c r="J19" s="5"/>
      <c r="K19" s="29"/>
      <c r="L19" s="9"/>
      <c r="M19" s="29"/>
      <c r="N19" s="9"/>
      <c r="O19" s="3"/>
      <c r="P19" s="5"/>
      <c r="Q19" s="3"/>
      <c r="R19" s="9"/>
      <c r="T19">
        <v>14</v>
      </c>
      <c r="U19" s="1">
        <f t="shared" si="3"/>
        <v>46482</v>
      </c>
      <c r="V19">
        <f t="shared" si="2"/>
        <v>31</v>
      </c>
    </row>
    <row r="20" spans="1:23" x14ac:dyDescent="0.3">
      <c r="A20" s="2" t="s">
        <v>30</v>
      </c>
      <c r="B20" s="43">
        <v>6</v>
      </c>
      <c r="C20" s="3"/>
      <c r="D20" s="5"/>
      <c r="E20" s="3"/>
      <c r="F20" s="5"/>
      <c r="G20" s="3"/>
      <c r="H20" s="5"/>
      <c r="I20" s="42">
        <f>I8</f>
        <v>0.16300000000000001</v>
      </c>
      <c r="J20" s="5">
        <f>Калькулятор!$F$9*розрахунок!I20/365*(W11-2)</f>
        <v>159873.97260273973</v>
      </c>
      <c r="K20" s="29"/>
      <c r="L20" s="9"/>
      <c r="M20" s="29"/>
      <c r="N20" s="9"/>
      <c r="O20" s="42">
        <f>O8</f>
        <v>0.16550000000000001</v>
      </c>
      <c r="P20" s="5">
        <f t="shared" ref="O20:P22" si="4">J20</f>
        <v>159873.97260273973</v>
      </c>
      <c r="Q20" s="3">
        <f>I20</f>
        <v>0.16300000000000001</v>
      </c>
      <c r="R20" s="9">
        <f t="shared" ref="R20:R22" si="5">J20</f>
        <v>159873.97260273973</v>
      </c>
      <c r="T20">
        <v>15</v>
      </c>
      <c r="U20" s="1">
        <f t="shared" si="3"/>
        <v>46512</v>
      </c>
      <c r="V20">
        <f t="shared" si="2"/>
        <v>30</v>
      </c>
    </row>
    <row r="21" spans="1:23" x14ac:dyDescent="0.3">
      <c r="A21" s="2" t="s">
        <v>31</v>
      </c>
      <c r="B21" s="43">
        <v>9</v>
      </c>
      <c r="C21" s="3"/>
      <c r="D21" s="5"/>
      <c r="E21" s="3"/>
      <c r="F21" s="5"/>
      <c r="G21" s="3"/>
      <c r="H21" s="5"/>
      <c r="I21" s="42">
        <f>I9</f>
        <v>0.16400000000000001</v>
      </c>
      <c r="J21" s="5">
        <f>Калькулятор!$F$9*розрахунок!I21/365*(W14-2)</f>
        <v>243528.76712328769</v>
      </c>
      <c r="K21" s="29"/>
      <c r="L21" s="9"/>
      <c r="M21" s="29"/>
      <c r="N21" s="9"/>
      <c r="O21" s="42">
        <f>O9</f>
        <v>0.16650000000000001</v>
      </c>
      <c r="P21" s="5">
        <f t="shared" si="4"/>
        <v>243528.76712328769</v>
      </c>
      <c r="Q21" s="3">
        <f>I21</f>
        <v>0.16400000000000001</v>
      </c>
      <c r="R21" s="9">
        <f t="shared" si="5"/>
        <v>243528.76712328769</v>
      </c>
      <c r="T21">
        <v>16</v>
      </c>
      <c r="U21" s="1">
        <f t="shared" si="3"/>
        <v>46543</v>
      </c>
      <c r="V21">
        <f t="shared" si="2"/>
        <v>31</v>
      </c>
      <c r="W21">
        <f>SUM(V6:V21)</f>
        <v>485</v>
      </c>
    </row>
    <row r="22" spans="1:23" x14ac:dyDescent="0.3">
      <c r="A22" s="2" t="s">
        <v>5</v>
      </c>
      <c r="B22" s="43">
        <v>12</v>
      </c>
      <c r="C22" s="3"/>
      <c r="D22" s="5"/>
      <c r="E22" s="3"/>
      <c r="F22" s="5"/>
      <c r="G22" s="3"/>
      <c r="H22" s="5"/>
      <c r="I22" s="42">
        <f>I10</f>
        <v>0.16650000000000001</v>
      </c>
      <c r="J22" s="5">
        <f>Калькулятор!$F$9*розрахунок!I22/365*(W18-2)</f>
        <v>331175.34246575343</v>
      </c>
      <c r="K22" s="29"/>
      <c r="L22" s="9"/>
      <c r="M22" s="29"/>
      <c r="N22" s="9"/>
      <c r="O22" s="42">
        <f>O10</f>
        <v>0.16900000000000001</v>
      </c>
      <c r="P22" s="5">
        <f t="shared" si="4"/>
        <v>331175.34246575343</v>
      </c>
      <c r="Q22" s="3">
        <f>I22</f>
        <v>0.16650000000000001</v>
      </c>
      <c r="R22" s="9">
        <f t="shared" si="5"/>
        <v>331175.34246575343</v>
      </c>
      <c r="T22">
        <v>17</v>
      </c>
      <c r="U22" s="1">
        <f t="shared" si="3"/>
        <v>46573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/>
      <c r="J23" s="5"/>
      <c r="K23" s="29"/>
      <c r="L23" s="9"/>
      <c r="M23" s="29"/>
      <c r="N23" s="9"/>
      <c r="O23" s="3"/>
      <c r="P23" s="5"/>
      <c r="Q23" s="3"/>
      <c r="R23" s="9"/>
      <c r="T23">
        <v>18</v>
      </c>
      <c r="U23" s="1">
        <f t="shared" si="3"/>
        <v>46604</v>
      </c>
      <c r="V23">
        <f t="shared" si="2"/>
        <v>31</v>
      </c>
      <c r="W23">
        <f>SUM(V5:V23)</f>
        <v>546</v>
      </c>
    </row>
    <row r="24" spans="1:23" x14ac:dyDescent="0.3">
      <c r="T24">
        <v>19</v>
      </c>
      <c r="U24" s="1">
        <f t="shared" si="3"/>
        <v>46635</v>
      </c>
      <c r="V24">
        <f t="shared" si="2"/>
        <v>31</v>
      </c>
      <c r="W24">
        <f>SUM(V6:V23)</f>
        <v>546</v>
      </c>
    </row>
    <row r="25" spans="1:23" x14ac:dyDescent="0.3">
      <c r="T25">
        <v>20</v>
      </c>
      <c r="U25" s="1">
        <f t="shared" si="3"/>
        <v>46665</v>
      </c>
      <c r="V25">
        <f t="shared" si="2"/>
        <v>30</v>
      </c>
    </row>
    <row r="26" spans="1:23" x14ac:dyDescent="0.3">
      <c r="T26">
        <v>21</v>
      </c>
      <c r="U26" s="1">
        <f t="shared" si="3"/>
        <v>46696</v>
      </c>
      <c r="V26">
        <f t="shared" si="2"/>
        <v>31</v>
      </c>
    </row>
    <row r="27" spans="1:23" x14ac:dyDescent="0.3">
      <c r="T27">
        <v>22</v>
      </c>
      <c r="U27" s="1">
        <f t="shared" si="3"/>
        <v>46726</v>
      </c>
      <c r="V27">
        <f t="shared" si="2"/>
        <v>30</v>
      </c>
    </row>
    <row r="28" spans="1:23" x14ac:dyDescent="0.3">
      <c r="T28">
        <v>23</v>
      </c>
      <c r="U28" s="1">
        <f t="shared" si="3"/>
        <v>46757</v>
      </c>
      <c r="V28">
        <f t="shared" si="2"/>
        <v>31</v>
      </c>
    </row>
    <row r="29" spans="1:23" x14ac:dyDescent="0.3">
      <c r="T29">
        <v>24</v>
      </c>
      <c r="U29" s="1">
        <f t="shared" si="3"/>
        <v>46788</v>
      </c>
      <c r="V29">
        <f t="shared" si="2"/>
        <v>31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39"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2026-02-03T21:33:32Z</dcterms:modified>
</cp:coreProperties>
</file>